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Hanifah Ria Saputri\Documents\My Document\UNJ_PAP A\SEM 122\Z. SKRIPSWEET\1. BISMILLAH\FIX\Olah Data\"/>
    </mc:Choice>
  </mc:AlternateContent>
  <xr:revisionPtr revIDLastSave="0" documentId="13_ncr:1_{C496CC3D-369E-46CB-BD26-1C129765F69C}" xr6:coauthVersionLast="47" xr6:coauthVersionMax="47" xr10:uidLastSave="{00000000-0000-0000-0000-000000000000}"/>
  <bookViews>
    <workbookView xWindow="-110" yWindow="-110" windowWidth="19420" windowHeight="10300" firstSheet="11" activeTab="12" xr2:uid="{00000000-000D-0000-FFFF-FFFF00000000}"/>
  </bookViews>
  <sheets>
    <sheet name="Form Responses 1" sheetId="1" state="hidden" r:id="rId1"/>
    <sheet name="Form Edit" sheetId="3" state="hidden" r:id="rId2"/>
    <sheet name="Total Populasi" sheetId="4" state="hidden" r:id="rId3"/>
    <sheet name="Nilai Raport" sheetId="7" state="hidden" r:id="rId4"/>
    <sheet name="AK1" sheetId="5" state="hidden" r:id="rId5"/>
    <sheet name="AK2" sheetId="6" state="hidden" r:id="rId6"/>
    <sheet name="BR" sheetId="8" state="hidden" r:id="rId7"/>
    <sheet name="MP1" sheetId="9" state="hidden" r:id="rId8"/>
    <sheet name="MP2" sheetId="10" state="hidden" r:id="rId9"/>
    <sheet name="TKJ" sheetId="11" state="hidden" r:id="rId10"/>
    <sheet name="ALL" sheetId="13" state="hidden" r:id="rId11"/>
    <sheet name="Before Drop" sheetId="25" r:id="rId12"/>
    <sheet name="After Drop" sheetId="26" r:id="rId13"/>
    <sheet name="DROP" sheetId="22" state="hidden" r:id="rId14"/>
    <sheet name="DROP (2)" sheetId="23" state="hidden" r:id="rId15"/>
    <sheet name="DROP (3)" sheetId="24" state="hidden" r:id="rId16"/>
  </sheets>
  <definedNames>
    <definedName name="_xlnm._FilterDatabase" localSheetId="3" hidden="1">'Nilai Raport'!$A$1:$D$1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3" i="26" l="1"/>
  <c r="AN4" i="26"/>
  <c r="AN5" i="26"/>
  <c r="AN6" i="26"/>
  <c r="AN7" i="26"/>
  <c r="AN8" i="26"/>
  <c r="AN9" i="26"/>
  <c r="AN10" i="26"/>
  <c r="AN11" i="26"/>
  <c r="AN12" i="26"/>
  <c r="AN13" i="26"/>
  <c r="AN14" i="26"/>
  <c r="AN15" i="26"/>
  <c r="AN16" i="26"/>
  <c r="AN17" i="26"/>
  <c r="AN18" i="26"/>
  <c r="AN19" i="26"/>
  <c r="AN20" i="26"/>
  <c r="AN21" i="26"/>
  <c r="AN22" i="26"/>
  <c r="AN23" i="26"/>
  <c r="AN24" i="26"/>
  <c r="AN25" i="26"/>
  <c r="AN26" i="26"/>
  <c r="AN27" i="26"/>
  <c r="AN28" i="26"/>
  <c r="AN29" i="26"/>
  <c r="AN30" i="26"/>
  <c r="AN31" i="26"/>
  <c r="AN32" i="26"/>
  <c r="AN33" i="26"/>
  <c r="AN34" i="26"/>
  <c r="AN35" i="26"/>
  <c r="AN36" i="26"/>
  <c r="AN37" i="26"/>
  <c r="AN38" i="26"/>
  <c r="AN39" i="26"/>
  <c r="AN40" i="26"/>
  <c r="AN41" i="26"/>
  <c r="AN42" i="26"/>
  <c r="AN43" i="26"/>
  <c r="AN44" i="26"/>
  <c r="AN45" i="26"/>
  <c r="AN46" i="26"/>
  <c r="AN47" i="26"/>
  <c r="AN48" i="26"/>
  <c r="AN49" i="26"/>
  <c r="AN50" i="26"/>
  <c r="AN51" i="26"/>
  <c r="AN52" i="26"/>
  <c r="AN53" i="26"/>
  <c r="AN54" i="26"/>
  <c r="AN55" i="26"/>
  <c r="AN56" i="26"/>
  <c r="AN57" i="26"/>
  <c r="AN58" i="26"/>
  <c r="AN59" i="26"/>
  <c r="AN60" i="26"/>
  <c r="AN61" i="26"/>
  <c r="AN62" i="26"/>
  <c r="AN63" i="26"/>
  <c r="AN64" i="26"/>
  <c r="AN65" i="26"/>
  <c r="AN66" i="26"/>
  <c r="AN67" i="26"/>
  <c r="AN68" i="26"/>
  <c r="AN69" i="26"/>
  <c r="AN70" i="26"/>
  <c r="AN71" i="26"/>
  <c r="AN72" i="26"/>
  <c r="AN73" i="26"/>
  <c r="AN74" i="26"/>
  <c r="AN75" i="26"/>
  <c r="AN76" i="26"/>
  <c r="AN77" i="26"/>
  <c r="AN78" i="26"/>
  <c r="AN79" i="26"/>
  <c r="AN80" i="26"/>
  <c r="AN81" i="26"/>
  <c r="AN82" i="26"/>
  <c r="AN83" i="26"/>
  <c r="AN84" i="26"/>
  <c r="AN85" i="26"/>
  <c r="AN86" i="26"/>
  <c r="AN87" i="26"/>
  <c r="AN88" i="26"/>
  <c r="AN89" i="26"/>
  <c r="AN90" i="26"/>
  <c r="AN91" i="26"/>
  <c r="AN92" i="26"/>
  <c r="AN93" i="26"/>
  <c r="AN94" i="26"/>
  <c r="AN95" i="26"/>
  <c r="AN96" i="26"/>
  <c r="AN97" i="26"/>
  <c r="AN98" i="26"/>
  <c r="AN99" i="26"/>
  <c r="AN100" i="26"/>
  <c r="AN101" i="26"/>
  <c r="AN102" i="26"/>
  <c r="AN103" i="26"/>
  <c r="AN104" i="26"/>
  <c r="AN105" i="26"/>
  <c r="AN106" i="26"/>
  <c r="AN107" i="26"/>
  <c r="AN108" i="26"/>
  <c r="AN109" i="26"/>
  <c r="AN110" i="26"/>
  <c r="AN111" i="26"/>
  <c r="AN112" i="26"/>
  <c r="AN113" i="26"/>
  <c r="AN114" i="26"/>
  <c r="AN115" i="26"/>
  <c r="AN116" i="26"/>
  <c r="AN117" i="26"/>
  <c r="AN118" i="26"/>
  <c r="AN119" i="26"/>
  <c r="AN120" i="26"/>
  <c r="AN121" i="26"/>
  <c r="AN122" i="26"/>
  <c r="AN123" i="26"/>
  <c r="AN124" i="26"/>
  <c r="AN125" i="26"/>
  <c r="AN126" i="26"/>
  <c r="AN127" i="26"/>
  <c r="AN128" i="26"/>
  <c r="AN129" i="26"/>
  <c r="AN130" i="26"/>
  <c r="AN131" i="26"/>
  <c r="AN132" i="26"/>
  <c r="AN133" i="26"/>
  <c r="AN134" i="26"/>
  <c r="AN135" i="26"/>
  <c r="AN136" i="26"/>
  <c r="AN137" i="26"/>
  <c r="AN138" i="26"/>
  <c r="AN139" i="26"/>
  <c r="AN2" i="26"/>
  <c r="AG3" i="26"/>
  <c r="AG4" i="26"/>
  <c r="AG5" i="26"/>
  <c r="AG6" i="26"/>
  <c r="AG7" i="26"/>
  <c r="AG8" i="26"/>
  <c r="AG9" i="26"/>
  <c r="AG10" i="26"/>
  <c r="AG11" i="26"/>
  <c r="AG12" i="26"/>
  <c r="AG13" i="26"/>
  <c r="AG14" i="26"/>
  <c r="AG15" i="26"/>
  <c r="AG16" i="26"/>
  <c r="AG17" i="26"/>
  <c r="AG18" i="26"/>
  <c r="AG19" i="26"/>
  <c r="AG20" i="26"/>
  <c r="AG21" i="26"/>
  <c r="AG22" i="26"/>
  <c r="AG23" i="26"/>
  <c r="AG24" i="26"/>
  <c r="AG25" i="26"/>
  <c r="AG26" i="26"/>
  <c r="AG27" i="26"/>
  <c r="AG28" i="26"/>
  <c r="AG29" i="26"/>
  <c r="AG30" i="26"/>
  <c r="AG31" i="26"/>
  <c r="AG32" i="26"/>
  <c r="AG33" i="26"/>
  <c r="AG34" i="26"/>
  <c r="AG35" i="26"/>
  <c r="AG36" i="26"/>
  <c r="AG37" i="26"/>
  <c r="AG38" i="26"/>
  <c r="AG39" i="26"/>
  <c r="AG40" i="26"/>
  <c r="AG41" i="26"/>
  <c r="AG42" i="26"/>
  <c r="AG43" i="26"/>
  <c r="AG44" i="26"/>
  <c r="AG45" i="26"/>
  <c r="AG46" i="26"/>
  <c r="AG47" i="26"/>
  <c r="AG48" i="26"/>
  <c r="AG49" i="26"/>
  <c r="AG50" i="26"/>
  <c r="AG51" i="26"/>
  <c r="AG52" i="26"/>
  <c r="AG53" i="26"/>
  <c r="AG54" i="26"/>
  <c r="AG55" i="26"/>
  <c r="AG56" i="26"/>
  <c r="AG57" i="26"/>
  <c r="AG58" i="26"/>
  <c r="AG59" i="26"/>
  <c r="AG60" i="26"/>
  <c r="AG61" i="26"/>
  <c r="AG62" i="26"/>
  <c r="AG63" i="26"/>
  <c r="AG64" i="26"/>
  <c r="AG65" i="26"/>
  <c r="AG66" i="26"/>
  <c r="AG67" i="26"/>
  <c r="AG68" i="26"/>
  <c r="AG69" i="26"/>
  <c r="AG70" i="26"/>
  <c r="AG71" i="26"/>
  <c r="AG72" i="26"/>
  <c r="AG73" i="26"/>
  <c r="AG74" i="26"/>
  <c r="AG75" i="26"/>
  <c r="AG76" i="26"/>
  <c r="AG77" i="26"/>
  <c r="AG78" i="26"/>
  <c r="AG79" i="26"/>
  <c r="AG80" i="26"/>
  <c r="AG81" i="26"/>
  <c r="AG82" i="26"/>
  <c r="AG83" i="26"/>
  <c r="AG84" i="26"/>
  <c r="AG85" i="26"/>
  <c r="AG86" i="26"/>
  <c r="AG87" i="26"/>
  <c r="AG88" i="26"/>
  <c r="AG89" i="26"/>
  <c r="AG90" i="26"/>
  <c r="AG91" i="26"/>
  <c r="AG92" i="26"/>
  <c r="AG93" i="26"/>
  <c r="AG94" i="26"/>
  <c r="AG95" i="26"/>
  <c r="AG96" i="26"/>
  <c r="AG97" i="26"/>
  <c r="AG98" i="26"/>
  <c r="AG99" i="26"/>
  <c r="AG100" i="26"/>
  <c r="AG101" i="26"/>
  <c r="AG102" i="26"/>
  <c r="AG103" i="26"/>
  <c r="AG104" i="26"/>
  <c r="AG105" i="26"/>
  <c r="AG106" i="26"/>
  <c r="AG107" i="26"/>
  <c r="AG108" i="26"/>
  <c r="AG109" i="26"/>
  <c r="AG110" i="26"/>
  <c r="AG111" i="26"/>
  <c r="AG112" i="26"/>
  <c r="AG113" i="26"/>
  <c r="AG114" i="26"/>
  <c r="AG115" i="26"/>
  <c r="AG116" i="26"/>
  <c r="AG117" i="26"/>
  <c r="AG118" i="26"/>
  <c r="AG119" i="26"/>
  <c r="AG120" i="26"/>
  <c r="AG121" i="26"/>
  <c r="AG122" i="26"/>
  <c r="AG123" i="26"/>
  <c r="AG124" i="26"/>
  <c r="AG125" i="26"/>
  <c r="AG126" i="26"/>
  <c r="AG127" i="26"/>
  <c r="AG128" i="26"/>
  <c r="AG129" i="26"/>
  <c r="AG130" i="26"/>
  <c r="AG131" i="26"/>
  <c r="AG132" i="26"/>
  <c r="AG133" i="26"/>
  <c r="AG134" i="26"/>
  <c r="AG135" i="26"/>
  <c r="AG136" i="26"/>
  <c r="AG137" i="26"/>
  <c r="AG138" i="26"/>
  <c r="AG139" i="26"/>
  <c r="AG2" i="26"/>
  <c r="Q3" i="26"/>
  <c r="Q4" i="26"/>
  <c r="Q5" i="26"/>
  <c r="Q6" i="26"/>
  <c r="Q7" i="26"/>
  <c r="Q8" i="26"/>
  <c r="Q9" i="26"/>
  <c r="Q10" i="26"/>
  <c r="Q11" i="26"/>
  <c r="Q12" i="26"/>
  <c r="Q13" i="26"/>
  <c r="Q14" i="26"/>
  <c r="Q15" i="26"/>
  <c r="Q16" i="26"/>
  <c r="Q17" i="26"/>
  <c r="Q18" i="26"/>
  <c r="Q19" i="26"/>
  <c r="Q20" i="26"/>
  <c r="Q21" i="26"/>
  <c r="Q22" i="26"/>
  <c r="Q23" i="26"/>
  <c r="Q24" i="26"/>
  <c r="Q25" i="26"/>
  <c r="Q26" i="26"/>
  <c r="Q27" i="26"/>
  <c r="Q28" i="26"/>
  <c r="Q29" i="26"/>
  <c r="Q30" i="26"/>
  <c r="Q31" i="26"/>
  <c r="Q32" i="26"/>
  <c r="Q33" i="26"/>
  <c r="Q34" i="26"/>
  <c r="Q35" i="26"/>
  <c r="Q36" i="26"/>
  <c r="Q37" i="26"/>
  <c r="Q38" i="26"/>
  <c r="Q39" i="26"/>
  <c r="Q40" i="26"/>
  <c r="Q41" i="26"/>
  <c r="Q42" i="26"/>
  <c r="Q43" i="26"/>
  <c r="Q44" i="26"/>
  <c r="Q45" i="26"/>
  <c r="Q46" i="26"/>
  <c r="Q47" i="26"/>
  <c r="Q48" i="26"/>
  <c r="Q49" i="26"/>
  <c r="Q50" i="26"/>
  <c r="Q51" i="26"/>
  <c r="Q52" i="26"/>
  <c r="Q53" i="26"/>
  <c r="Q54" i="26"/>
  <c r="Q55" i="26"/>
  <c r="Q56" i="26"/>
  <c r="Q57" i="26"/>
  <c r="Q58" i="26"/>
  <c r="Q59" i="26"/>
  <c r="Q60" i="26"/>
  <c r="Q61" i="26"/>
  <c r="Q62" i="26"/>
  <c r="Q63" i="26"/>
  <c r="Q64" i="26"/>
  <c r="Q65" i="26"/>
  <c r="Q66" i="26"/>
  <c r="Q67" i="26"/>
  <c r="Q68" i="26"/>
  <c r="Q69" i="26"/>
  <c r="Q70" i="26"/>
  <c r="Q71" i="26"/>
  <c r="Q72" i="26"/>
  <c r="Q73" i="26"/>
  <c r="Q74" i="26"/>
  <c r="Q75" i="26"/>
  <c r="Q76" i="26"/>
  <c r="Q77" i="26"/>
  <c r="Q78" i="26"/>
  <c r="Q79" i="26"/>
  <c r="Q80" i="26"/>
  <c r="Q81" i="26"/>
  <c r="Q82" i="26"/>
  <c r="Q83" i="26"/>
  <c r="Q84" i="26"/>
  <c r="Q85" i="26"/>
  <c r="Q86" i="26"/>
  <c r="Q87" i="26"/>
  <c r="Q88" i="26"/>
  <c r="Q89" i="26"/>
  <c r="Q90" i="26"/>
  <c r="Q91" i="26"/>
  <c r="Q92" i="26"/>
  <c r="Q93" i="26"/>
  <c r="Q94" i="26"/>
  <c r="Q95" i="26"/>
  <c r="Q96" i="26"/>
  <c r="Q97" i="26"/>
  <c r="Q98" i="26"/>
  <c r="Q99" i="26"/>
  <c r="Q100" i="26"/>
  <c r="Q101" i="26"/>
  <c r="Q102" i="26"/>
  <c r="Q103" i="26"/>
  <c r="Q104" i="26"/>
  <c r="Q105" i="26"/>
  <c r="Q106" i="26"/>
  <c r="Q107" i="26"/>
  <c r="Q108" i="26"/>
  <c r="Q109" i="26"/>
  <c r="Q110" i="26"/>
  <c r="Q111" i="26"/>
  <c r="Q112" i="26"/>
  <c r="Q113" i="26"/>
  <c r="Q114" i="26"/>
  <c r="Q115" i="26"/>
  <c r="Q116" i="26"/>
  <c r="Q117" i="26"/>
  <c r="Q118" i="26"/>
  <c r="Q119" i="26"/>
  <c r="Q120" i="26"/>
  <c r="Q121" i="26"/>
  <c r="Q122" i="26"/>
  <c r="Q123" i="26"/>
  <c r="Q124" i="26"/>
  <c r="Q125" i="26"/>
  <c r="Q126" i="26"/>
  <c r="Q127" i="26"/>
  <c r="Q128" i="26"/>
  <c r="Q129" i="26"/>
  <c r="Q130" i="26"/>
  <c r="Q131" i="26"/>
  <c r="Q132" i="26"/>
  <c r="Q133" i="26"/>
  <c r="Q134" i="26"/>
  <c r="Q135" i="26"/>
  <c r="Q136" i="26"/>
  <c r="Q137" i="26"/>
  <c r="Q138" i="26"/>
  <c r="Q139" i="26"/>
  <c r="Q2" i="26"/>
  <c r="E2" i="26"/>
  <c r="E3" i="26"/>
  <c r="E4" i="26"/>
  <c r="E5" i="26"/>
  <c r="E6" i="26"/>
  <c r="E7" i="26"/>
  <c r="E8" i="26"/>
  <c r="E9" i="26"/>
  <c r="E10" i="26"/>
  <c r="E11" i="26"/>
  <c r="E12" i="26"/>
  <c r="E13" i="26"/>
  <c r="E14" i="26"/>
  <c r="E15" i="26"/>
  <c r="E16" i="26"/>
  <c r="E17" i="26"/>
  <c r="E18" i="26"/>
  <c r="E19" i="26"/>
  <c r="E20" i="26"/>
  <c r="E21" i="26"/>
  <c r="E22" i="26"/>
  <c r="E23" i="26"/>
  <c r="E24" i="26"/>
  <c r="E25" i="26"/>
  <c r="E26" i="26"/>
  <c r="E27" i="26"/>
  <c r="E28" i="26"/>
  <c r="E29" i="26"/>
  <c r="E30" i="26"/>
  <c r="E31" i="26"/>
  <c r="E32" i="26"/>
  <c r="E33" i="26"/>
  <c r="E34" i="26"/>
  <c r="E35" i="26"/>
  <c r="E36" i="26"/>
  <c r="E37" i="26"/>
  <c r="E38" i="26"/>
  <c r="E39" i="26"/>
  <c r="E40" i="26"/>
  <c r="E41" i="26"/>
  <c r="E42" i="26"/>
  <c r="E43" i="26"/>
  <c r="E44" i="26"/>
  <c r="E45" i="26"/>
  <c r="E46" i="26"/>
  <c r="E47" i="26"/>
  <c r="E48" i="26"/>
  <c r="E49" i="26"/>
  <c r="E50" i="26"/>
  <c r="E51" i="26"/>
  <c r="E52" i="26"/>
  <c r="E53" i="26"/>
  <c r="E54" i="26"/>
  <c r="E55" i="26"/>
  <c r="E56" i="26"/>
  <c r="E57" i="26"/>
  <c r="E58" i="26"/>
  <c r="E59" i="26"/>
  <c r="E60" i="26"/>
  <c r="E61" i="26"/>
  <c r="E62" i="26"/>
  <c r="E63" i="26"/>
  <c r="E64" i="26"/>
  <c r="E65" i="26"/>
  <c r="E66" i="26"/>
  <c r="E67" i="26"/>
  <c r="E68" i="26"/>
  <c r="E69" i="26"/>
  <c r="E70" i="26"/>
  <c r="E71" i="26"/>
  <c r="E72" i="26"/>
  <c r="E73" i="26"/>
  <c r="E74" i="26"/>
  <c r="E75" i="26"/>
  <c r="E76" i="26"/>
  <c r="E77" i="26"/>
  <c r="E78" i="26"/>
  <c r="E79" i="26"/>
  <c r="E80" i="26"/>
  <c r="E81" i="26"/>
  <c r="E82" i="26"/>
  <c r="E83" i="26"/>
  <c r="E84" i="26"/>
  <c r="E85" i="26"/>
  <c r="E86" i="26"/>
  <c r="E87" i="26"/>
  <c r="E88" i="26"/>
  <c r="E89" i="26"/>
  <c r="E90" i="26"/>
  <c r="E91" i="26"/>
  <c r="E92" i="26"/>
  <c r="E93" i="26"/>
  <c r="E94" i="26"/>
  <c r="E95" i="26"/>
  <c r="E96" i="26"/>
  <c r="E97" i="26"/>
  <c r="E98" i="26"/>
  <c r="E99" i="26"/>
  <c r="E100" i="26"/>
  <c r="E101" i="26"/>
  <c r="E102" i="26"/>
  <c r="E103" i="26"/>
  <c r="E104" i="26"/>
  <c r="E105" i="26"/>
  <c r="E106" i="26"/>
  <c r="E107" i="26"/>
  <c r="E108" i="26"/>
  <c r="E109" i="26"/>
  <c r="E110" i="26"/>
  <c r="E111" i="26"/>
  <c r="E112" i="26"/>
  <c r="E113" i="26"/>
  <c r="E114" i="26"/>
  <c r="E115" i="26"/>
  <c r="E116" i="26"/>
  <c r="E117" i="26"/>
  <c r="E118" i="26"/>
  <c r="E119" i="26"/>
  <c r="E120" i="26"/>
  <c r="E121" i="26"/>
  <c r="E122" i="26"/>
  <c r="E123" i="26"/>
  <c r="E124" i="26"/>
  <c r="E125" i="26"/>
  <c r="E126" i="26"/>
  <c r="E127" i="26"/>
  <c r="E128" i="26"/>
  <c r="E129" i="26"/>
  <c r="E130" i="26"/>
  <c r="E131" i="26"/>
  <c r="E132" i="26"/>
  <c r="E133" i="26"/>
  <c r="E134" i="26"/>
  <c r="E135" i="26"/>
  <c r="E136" i="26"/>
  <c r="E137" i="26"/>
  <c r="E138" i="26"/>
  <c r="E139" i="26"/>
  <c r="F139" i="26" a="1"/>
  <c r="F139" i="26" s="1"/>
  <c r="F138" i="26" a="1"/>
  <c r="F138" i="26" s="1"/>
  <c r="F137" i="26" a="1"/>
  <c r="F137" i="26" s="1"/>
  <c r="F136" i="26" a="1"/>
  <c r="F136" i="26" s="1"/>
  <c r="F135" i="26" a="1"/>
  <c r="F135" i="26" s="1"/>
  <c r="F134" i="26" a="1"/>
  <c r="F134" i="26" s="1"/>
  <c r="F133" i="26" a="1"/>
  <c r="F133" i="26" s="1"/>
  <c r="F132" i="26" a="1"/>
  <c r="F132" i="26" s="1"/>
  <c r="F131" i="26" a="1"/>
  <c r="F131" i="26" s="1"/>
  <c r="F130" i="26" a="1"/>
  <c r="F130" i="26" s="1"/>
  <c r="F129" i="26" a="1"/>
  <c r="F129" i="26" s="1"/>
  <c r="F128" i="26" a="1"/>
  <c r="F128" i="26" s="1"/>
  <c r="F127" i="26" a="1"/>
  <c r="F127" i="26" s="1"/>
  <c r="F126" i="26" a="1"/>
  <c r="F126" i="26" s="1"/>
  <c r="F125" i="26" a="1"/>
  <c r="F125" i="26" s="1"/>
  <c r="F124" i="26" a="1"/>
  <c r="F124" i="26" s="1"/>
  <c r="F123" i="26" a="1"/>
  <c r="F123" i="26" s="1"/>
  <c r="F122" i="26" a="1"/>
  <c r="F122" i="26" s="1"/>
  <c r="F121" i="26" a="1"/>
  <c r="F121" i="26" s="1"/>
  <c r="F120" i="26" a="1"/>
  <c r="F120" i="26" s="1"/>
  <c r="F119" i="26" a="1"/>
  <c r="F119" i="26" s="1"/>
  <c r="F118" i="26" a="1"/>
  <c r="F118" i="26" s="1"/>
  <c r="F117" i="26" a="1"/>
  <c r="F117" i="26" s="1"/>
  <c r="F116" i="26" a="1"/>
  <c r="F116" i="26" s="1"/>
  <c r="F115" i="26" a="1"/>
  <c r="F115" i="26" s="1"/>
  <c r="F114" i="26" a="1"/>
  <c r="F114" i="26" s="1"/>
  <c r="F113" i="26" a="1"/>
  <c r="F113" i="26" s="1"/>
  <c r="F112" i="26" a="1"/>
  <c r="F112" i="26" s="1"/>
  <c r="F111" i="26" a="1"/>
  <c r="F111" i="26" s="1"/>
  <c r="F110" i="26" a="1"/>
  <c r="F110" i="26" s="1"/>
  <c r="F109" i="26" a="1"/>
  <c r="F109" i="26" s="1"/>
  <c r="F108" i="26" a="1"/>
  <c r="F108" i="26" s="1"/>
  <c r="F107" i="26" a="1"/>
  <c r="F107" i="26" s="1"/>
  <c r="F106" i="26" a="1"/>
  <c r="F106" i="26" s="1"/>
  <c r="F105" i="26" a="1"/>
  <c r="F105" i="26" s="1"/>
  <c r="F104" i="26" a="1"/>
  <c r="F104" i="26" s="1"/>
  <c r="F103" i="26" a="1"/>
  <c r="F103" i="26" s="1"/>
  <c r="F102" i="26" a="1"/>
  <c r="F102" i="26" s="1"/>
  <c r="F101" i="26" a="1"/>
  <c r="F101" i="26" s="1"/>
  <c r="F100" i="26" a="1"/>
  <c r="F100" i="26" s="1"/>
  <c r="F99" i="26" a="1"/>
  <c r="F99" i="26" s="1"/>
  <c r="F98" i="26" a="1"/>
  <c r="F98" i="26" s="1"/>
  <c r="F97" i="26" a="1"/>
  <c r="F97" i="26" s="1"/>
  <c r="F96" i="26" a="1"/>
  <c r="F96" i="26" s="1"/>
  <c r="F95" i="26" a="1"/>
  <c r="F95" i="26" s="1"/>
  <c r="F94" i="26" a="1"/>
  <c r="F94" i="26" s="1"/>
  <c r="F93" i="26" a="1"/>
  <c r="F93" i="26" s="1"/>
  <c r="F92" i="26" a="1"/>
  <c r="F92" i="26" s="1"/>
  <c r="F91" i="26" a="1"/>
  <c r="F91" i="26" s="1"/>
  <c r="F90" i="26" a="1"/>
  <c r="F90" i="26" s="1"/>
  <c r="F89" i="26" a="1"/>
  <c r="F89" i="26" s="1"/>
  <c r="F88" i="26" a="1"/>
  <c r="F88" i="26" s="1"/>
  <c r="F87" i="26" a="1"/>
  <c r="F87" i="26" s="1"/>
  <c r="F86" i="26" a="1"/>
  <c r="F86" i="26" s="1"/>
  <c r="F85" i="26" a="1"/>
  <c r="F85" i="26" s="1"/>
  <c r="F84" i="26" a="1"/>
  <c r="F84" i="26" s="1"/>
  <c r="F83" i="26" a="1"/>
  <c r="F83" i="26" s="1"/>
  <c r="F82" i="26" a="1"/>
  <c r="F82" i="26" s="1"/>
  <c r="F81" i="26" a="1"/>
  <c r="F81" i="26" s="1"/>
  <c r="F80" i="26" a="1"/>
  <c r="F80" i="26" s="1"/>
  <c r="F79" i="26" a="1"/>
  <c r="F79" i="26" s="1"/>
  <c r="F78" i="26" a="1"/>
  <c r="F78" i="26" s="1"/>
  <c r="F77" i="26" a="1"/>
  <c r="F77" i="26" s="1"/>
  <c r="F76" i="26" a="1"/>
  <c r="F76" i="26" s="1"/>
  <c r="F75" i="26" a="1"/>
  <c r="F75" i="26" s="1"/>
  <c r="F74" i="26" a="1"/>
  <c r="F74" i="26" s="1"/>
  <c r="F73" i="26" a="1"/>
  <c r="F73" i="26" s="1"/>
  <c r="F72" i="26" a="1"/>
  <c r="F72" i="26" s="1"/>
  <c r="F71" i="26" a="1"/>
  <c r="F71" i="26" s="1"/>
  <c r="F70" i="26" a="1"/>
  <c r="F70" i="26" s="1"/>
  <c r="F69" i="26" a="1"/>
  <c r="F69" i="26" s="1"/>
  <c r="F68" i="26" a="1"/>
  <c r="F68" i="26" s="1"/>
  <c r="F67" i="26" a="1"/>
  <c r="F67" i="26" s="1"/>
  <c r="F66" i="26" a="1"/>
  <c r="F66" i="26" s="1"/>
  <c r="F65" i="26" a="1"/>
  <c r="F65" i="26" s="1"/>
  <c r="F64" i="26" a="1"/>
  <c r="F64" i="26" s="1"/>
  <c r="F63" i="26" a="1"/>
  <c r="F63" i="26" s="1"/>
  <c r="F62" i="26" a="1"/>
  <c r="F62" i="26" s="1"/>
  <c r="F61" i="26" a="1"/>
  <c r="F61" i="26" s="1"/>
  <c r="F60" i="26" a="1"/>
  <c r="F60" i="26" s="1"/>
  <c r="F59" i="26" a="1"/>
  <c r="F59" i="26" s="1"/>
  <c r="F58" i="26" a="1"/>
  <c r="F58" i="26" s="1"/>
  <c r="F57" i="26" a="1"/>
  <c r="F57" i="26" s="1"/>
  <c r="F56" i="26" a="1"/>
  <c r="F56" i="26" s="1"/>
  <c r="F55" i="26" a="1"/>
  <c r="F55" i="26" s="1"/>
  <c r="F54" i="26" a="1"/>
  <c r="F54" i="26" s="1"/>
  <c r="F53" i="26" a="1"/>
  <c r="F53" i="26" s="1"/>
  <c r="F52" i="26" a="1"/>
  <c r="F52" i="26" s="1"/>
  <c r="F51" i="26" a="1"/>
  <c r="F51" i="26" s="1"/>
  <c r="F50" i="26" a="1"/>
  <c r="F50" i="26" s="1"/>
  <c r="F49" i="26" a="1"/>
  <c r="F49" i="26" s="1"/>
  <c r="F48" i="26" a="1"/>
  <c r="F48" i="26" s="1"/>
  <c r="F47" i="26" a="1"/>
  <c r="F47" i="26" s="1"/>
  <c r="F46" i="26" a="1"/>
  <c r="F46" i="26" s="1"/>
  <c r="F45" i="26" a="1"/>
  <c r="F45" i="26" s="1"/>
  <c r="F44" i="26" a="1"/>
  <c r="F44" i="26" s="1"/>
  <c r="F43" i="26" a="1"/>
  <c r="F43" i="26" s="1"/>
  <c r="F42" i="26" a="1"/>
  <c r="F42" i="26" s="1"/>
  <c r="F41" i="26" a="1"/>
  <c r="F41" i="26" s="1"/>
  <c r="F40" i="26" a="1"/>
  <c r="F40" i="26" s="1"/>
  <c r="F39" i="26" a="1"/>
  <c r="F39" i="26" s="1"/>
  <c r="F38" i="26" a="1"/>
  <c r="F38" i="26" s="1"/>
  <c r="F37" i="26" a="1"/>
  <c r="F37" i="26" s="1"/>
  <c r="F36" i="26" a="1"/>
  <c r="F36" i="26" s="1"/>
  <c r="F35" i="26" a="1"/>
  <c r="F35" i="26" s="1"/>
  <c r="F34" i="26" a="1"/>
  <c r="F34" i="26" s="1"/>
  <c r="F33" i="26" a="1"/>
  <c r="F33" i="26" s="1"/>
  <c r="F32" i="26" a="1"/>
  <c r="F32" i="26" s="1"/>
  <c r="F31" i="26" a="1"/>
  <c r="F31" i="26" s="1"/>
  <c r="F30" i="26" a="1"/>
  <c r="F30" i="26" s="1"/>
  <c r="F29" i="26" a="1"/>
  <c r="F29" i="26" s="1"/>
  <c r="F28" i="26" a="1"/>
  <c r="F28" i="26" s="1"/>
  <c r="F27" i="26" a="1"/>
  <c r="F27" i="26" s="1"/>
  <c r="F26" i="26" a="1"/>
  <c r="F26" i="26" s="1"/>
  <c r="F25" i="26" a="1"/>
  <c r="F25" i="26" s="1"/>
  <c r="F24" i="26" a="1"/>
  <c r="F24" i="26" s="1"/>
  <c r="F23" i="26" a="1"/>
  <c r="F23" i="26" s="1"/>
  <c r="F22" i="26" a="1"/>
  <c r="F22" i="26" s="1"/>
  <c r="F21" i="26" a="1"/>
  <c r="F21" i="26" s="1"/>
  <c r="F20" i="26" a="1"/>
  <c r="F20" i="26" s="1"/>
  <c r="F19" i="26" a="1"/>
  <c r="F19" i="26" s="1"/>
  <c r="F18" i="26" a="1"/>
  <c r="F18" i="26" s="1"/>
  <c r="F17" i="26" a="1"/>
  <c r="F17" i="26" s="1"/>
  <c r="F16" i="26" a="1"/>
  <c r="F16" i="26" s="1"/>
  <c r="F15" i="26" a="1"/>
  <c r="F15" i="26" s="1"/>
  <c r="F14" i="26" a="1"/>
  <c r="F14" i="26" s="1"/>
  <c r="F13" i="26" a="1"/>
  <c r="F13" i="26" s="1"/>
  <c r="F12" i="26" a="1"/>
  <c r="F12" i="26" s="1"/>
  <c r="F11" i="26" a="1"/>
  <c r="F11" i="26" s="1"/>
  <c r="F10" i="26" a="1"/>
  <c r="F10" i="26" s="1"/>
  <c r="F9" i="26" a="1"/>
  <c r="F9" i="26" s="1"/>
  <c r="F8" i="26" a="1"/>
  <c r="F8" i="26" s="1"/>
  <c r="F7" i="26" a="1"/>
  <c r="F7" i="26" s="1"/>
  <c r="F6" i="26" a="1"/>
  <c r="F6" i="26" s="1"/>
  <c r="F5" i="26" a="1"/>
  <c r="F5" i="26" s="1"/>
  <c r="F4" i="26" a="1"/>
  <c r="F4" i="26" s="1"/>
  <c r="F3" i="26" a="1"/>
  <c r="F3" i="26" s="1"/>
  <c r="E139" i="25"/>
  <c r="F139" i="25" s="1" a="1"/>
  <c r="F139" i="25" s="1"/>
  <c r="E138" i="25"/>
  <c r="F138" i="25" s="1" a="1"/>
  <c r="F138" i="25" s="1"/>
  <c r="E137" i="25"/>
  <c r="F137" i="25" s="1" a="1"/>
  <c r="F137" i="25" s="1"/>
  <c r="E136" i="25"/>
  <c r="F136" i="25" s="1" a="1"/>
  <c r="F136" i="25" s="1"/>
  <c r="E135" i="25"/>
  <c r="F135" i="25" s="1" a="1"/>
  <c r="F135" i="25" s="1"/>
  <c r="E134" i="25"/>
  <c r="F134" i="25" s="1" a="1"/>
  <c r="F134" i="25" s="1"/>
  <c r="E133" i="25"/>
  <c r="F133" i="25" s="1" a="1"/>
  <c r="F133" i="25" s="1"/>
  <c r="E132" i="25"/>
  <c r="F132" i="25" s="1" a="1"/>
  <c r="F132" i="25" s="1"/>
  <c r="E131" i="25"/>
  <c r="F131" i="25" s="1" a="1"/>
  <c r="F131" i="25" s="1"/>
  <c r="E130" i="25"/>
  <c r="F130" i="25" s="1" a="1"/>
  <c r="F130" i="25" s="1"/>
  <c r="E129" i="25"/>
  <c r="F129" i="25" s="1" a="1"/>
  <c r="F129" i="25" s="1"/>
  <c r="E128" i="25"/>
  <c r="F128" i="25" s="1" a="1"/>
  <c r="F128" i="25" s="1"/>
  <c r="E127" i="25"/>
  <c r="F127" i="25" s="1" a="1"/>
  <c r="F127" i="25" s="1"/>
  <c r="E126" i="25"/>
  <c r="F126" i="25" s="1" a="1"/>
  <c r="F126" i="25" s="1"/>
  <c r="E125" i="25"/>
  <c r="F125" i="25" s="1" a="1"/>
  <c r="F125" i="25" s="1"/>
  <c r="E124" i="25"/>
  <c r="F124" i="25" s="1" a="1"/>
  <c r="F124" i="25" s="1"/>
  <c r="E123" i="25"/>
  <c r="F123" i="25" s="1" a="1"/>
  <c r="F123" i="25" s="1"/>
  <c r="E122" i="25"/>
  <c r="F122" i="25" s="1" a="1"/>
  <c r="F122" i="25" s="1"/>
  <c r="E121" i="25"/>
  <c r="F121" i="25" s="1" a="1"/>
  <c r="F121" i="25" s="1"/>
  <c r="E120" i="25"/>
  <c r="F120" i="25" s="1" a="1"/>
  <c r="F120" i="25" s="1"/>
  <c r="E119" i="25"/>
  <c r="F119" i="25" s="1" a="1"/>
  <c r="F119" i="25" s="1"/>
  <c r="E118" i="25"/>
  <c r="F118" i="25" s="1" a="1"/>
  <c r="F118" i="25" s="1"/>
  <c r="E117" i="25"/>
  <c r="F117" i="25" s="1" a="1"/>
  <c r="F117" i="25" s="1"/>
  <c r="E116" i="25"/>
  <c r="F116" i="25" s="1" a="1"/>
  <c r="F116" i="25" s="1"/>
  <c r="E115" i="25"/>
  <c r="F115" i="25" s="1" a="1"/>
  <c r="F115" i="25" s="1"/>
  <c r="E114" i="25"/>
  <c r="F114" i="25" s="1" a="1"/>
  <c r="F114" i="25" s="1"/>
  <c r="E113" i="25"/>
  <c r="F113" i="25" s="1" a="1"/>
  <c r="F113" i="25" s="1"/>
  <c r="E112" i="25"/>
  <c r="F112" i="25" s="1" a="1"/>
  <c r="F112" i="25" s="1"/>
  <c r="E111" i="25"/>
  <c r="F111" i="25" s="1" a="1"/>
  <c r="F111" i="25" s="1"/>
  <c r="E110" i="25"/>
  <c r="F110" i="25" s="1" a="1"/>
  <c r="F110" i="25" s="1"/>
  <c r="E109" i="25"/>
  <c r="F109" i="25" s="1" a="1"/>
  <c r="F109" i="25" s="1"/>
  <c r="E108" i="25"/>
  <c r="F108" i="25" s="1" a="1"/>
  <c r="F108" i="25" s="1"/>
  <c r="E107" i="25"/>
  <c r="F107" i="25" s="1" a="1"/>
  <c r="F107" i="25" s="1"/>
  <c r="E106" i="25"/>
  <c r="F106" i="25" s="1" a="1"/>
  <c r="F106" i="25" s="1"/>
  <c r="E105" i="25"/>
  <c r="F105" i="25" s="1" a="1"/>
  <c r="F105" i="25" s="1"/>
  <c r="E104" i="25"/>
  <c r="F104" i="25" s="1" a="1"/>
  <c r="F104" i="25" s="1"/>
  <c r="E103" i="25"/>
  <c r="F103" i="25" s="1" a="1"/>
  <c r="F103" i="25" s="1"/>
  <c r="E102" i="25"/>
  <c r="F102" i="25" s="1" a="1"/>
  <c r="F102" i="25" s="1"/>
  <c r="E101" i="25"/>
  <c r="F101" i="25" s="1" a="1"/>
  <c r="F101" i="25" s="1"/>
  <c r="E100" i="25"/>
  <c r="F100" i="25" s="1" a="1"/>
  <c r="F100" i="25" s="1"/>
  <c r="E99" i="25"/>
  <c r="F99" i="25" s="1" a="1"/>
  <c r="F99" i="25" s="1"/>
  <c r="E98" i="25"/>
  <c r="F98" i="25" s="1" a="1"/>
  <c r="F98" i="25" s="1"/>
  <c r="E97" i="25"/>
  <c r="F97" i="25" s="1" a="1"/>
  <c r="F97" i="25" s="1"/>
  <c r="E96" i="25"/>
  <c r="F96" i="25" s="1" a="1"/>
  <c r="F96" i="25" s="1"/>
  <c r="E95" i="25"/>
  <c r="F95" i="25" s="1" a="1"/>
  <c r="F95" i="25" s="1"/>
  <c r="E94" i="25"/>
  <c r="F94" i="25" s="1" a="1"/>
  <c r="F94" i="25" s="1"/>
  <c r="E93" i="25"/>
  <c r="F93" i="25" s="1" a="1"/>
  <c r="F93" i="25" s="1"/>
  <c r="E92" i="25"/>
  <c r="F92" i="25" s="1" a="1"/>
  <c r="F92" i="25" s="1"/>
  <c r="E91" i="25"/>
  <c r="F91" i="25" s="1" a="1"/>
  <c r="F91" i="25" s="1"/>
  <c r="E90" i="25"/>
  <c r="F90" i="25" s="1" a="1"/>
  <c r="F90" i="25" s="1"/>
  <c r="E89" i="25"/>
  <c r="F89" i="25" s="1" a="1"/>
  <c r="F89" i="25" s="1"/>
  <c r="E88" i="25"/>
  <c r="F88" i="25" s="1" a="1"/>
  <c r="F88" i="25" s="1"/>
  <c r="E87" i="25"/>
  <c r="F87" i="25" s="1" a="1"/>
  <c r="F87" i="25" s="1"/>
  <c r="E86" i="25"/>
  <c r="F86" i="25" s="1" a="1"/>
  <c r="F86" i="25" s="1"/>
  <c r="E85" i="25"/>
  <c r="F85" i="25" s="1" a="1"/>
  <c r="F85" i="25" s="1"/>
  <c r="E84" i="25"/>
  <c r="F84" i="25" s="1" a="1"/>
  <c r="F84" i="25" s="1"/>
  <c r="E83" i="25"/>
  <c r="F83" i="25" s="1" a="1"/>
  <c r="F83" i="25" s="1"/>
  <c r="E82" i="25"/>
  <c r="F82" i="25" s="1" a="1"/>
  <c r="F82" i="25" s="1"/>
  <c r="E81" i="25"/>
  <c r="F81" i="25" s="1" a="1"/>
  <c r="F81" i="25" s="1"/>
  <c r="E80" i="25"/>
  <c r="F80" i="25" s="1" a="1"/>
  <c r="F80" i="25" s="1"/>
  <c r="E79" i="25"/>
  <c r="F79" i="25" s="1" a="1"/>
  <c r="F79" i="25" s="1"/>
  <c r="E78" i="25"/>
  <c r="F78" i="25" s="1" a="1"/>
  <c r="F78" i="25" s="1"/>
  <c r="E77" i="25"/>
  <c r="F77" i="25" s="1" a="1"/>
  <c r="F77" i="25" s="1"/>
  <c r="E76" i="25"/>
  <c r="F76" i="25" s="1" a="1"/>
  <c r="F76" i="25" s="1"/>
  <c r="E75" i="25"/>
  <c r="F75" i="25" s="1" a="1"/>
  <c r="F75" i="25" s="1"/>
  <c r="E74" i="25"/>
  <c r="F74" i="25" s="1" a="1"/>
  <c r="F74" i="25" s="1"/>
  <c r="E73" i="25"/>
  <c r="F73" i="25" s="1" a="1"/>
  <c r="F73" i="25" s="1"/>
  <c r="E72" i="25"/>
  <c r="F72" i="25" s="1" a="1"/>
  <c r="F72" i="25" s="1"/>
  <c r="E71" i="25"/>
  <c r="F71" i="25" s="1" a="1"/>
  <c r="F71" i="25" s="1"/>
  <c r="E70" i="25"/>
  <c r="F70" i="25" s="1" a="1"/>
  <c r="F70" i="25" s="1"/>
  <c r="E69" i="25"/>
  <c r="F69" i="25" s="1" a="1"/>
  <c r="F69" i="25" s="1"/>
  <c r="E68" i="25"/>
  <c r="F68" i="25" s="1" a="1"/>
  <c r="F68" i="25" s="1"/>
  <c r="E67" i="25"/>
  <c r="F67" i="25" s="1" a="1"/>
  <c r="F67" i="25" s="1"/>
  <c r="E66" i="25"/>
  <c r="F66" i="25" s="1" a="1"/>
  <c r="F66" i="25" s="1"/>
  <c r="E65" i="25"/>
  <c r="F65" i="25" s="1" a="1"/>
  <c r="F65" i="25" s="1"/>
  <c r="E64" i="25"/>
  <c r="F64" i="25" s="1" a="1"/>
  <c r="F64" i="25" s="1"/>
  <c r="E63" i="25"/>
  <c r="F63" i="25" s="1" a="1"/>
  <c r="F63" i="25" s="1"/>
  <c r="E62" i="25"/>
  <c r="F62" i="25" s="1" a="1"/>
  <c r="F62" i="25" s="1"/>
  <c r="E61" i="25"/>
  <c r="F61" i="25" s="1" a="1"/>
  <c r="F61" i="25" s="1"/>
  <c r="E60" i="25"/>
  <c r="F60" i="25" s="1" a="1"/>
  <c r="F60" i="25" s="1"/>
  <c r="E59" i="25"/>
  <c r="F59" i="25" s="1" a="1"/>
  <c r="F59" i="25" s="1"/>
  <c r="E58" i="25"/>
  <c r="F58" i="25" s="1" a="1"/>
  <c r="F58" i="25" s="1"/>
  <c r="E57" i="25"/>
  <c r="F57" i="25" s="1" a="1"/>
  <c r="F57" i="25" s="1"/>
  <c r="E56" i="25"/>
  <c r="F56" i="25" s="1" a="1"/>
  <c r="F56" i="25" s="1"/>
  <c r="E55" i="25"/>
  <c r="F55" i="25" s="1" a="1"/>
  <c r="F55" i="25" s="1"/>
  <c r="E54" i="25"/>
  <c r="F54" i="25" s="1" a="1"/>
  <c r="F54" i="25" s="1"/>
  <c r="E53" i="25"/>
  <c r="F53" i="25" s="1" a="1"/>
  <c r="F53" i="25" s="1"/>
  <c r="E52" i="25"/>
  <c r="F52" i="25" s="1" a="1"/>
  <c r="F52" i="25" s="1"/>
  <c r="E51" i="25"/>
  <c r="F51" i="25" s="1" a="1"/>
  <c r="F51" i="25" s="1"/>
  <c r="E50" i="25"/>
  <c r="F50" i="25" s="1" a="1"/>
  <c r="F50" i="25" s="1"/>
  <c r="E49" i="25"/>
  <c r="F49" i="25" s="1" a="1"/>
  <c r="F49" i="25" s="1"/>
  <c r="E48" i="25"/>
  <c r="F48" i="25" s="1" a="1"/>
  <c r="F48" i="25" s="1"/>
  <c r="E47" i="25"/>
  <c r="F47" i="25" s="1" a="1"/>
  <c r="F47" i="25" s="1"/>
  <c r="E46" i="25"/>
  <c r="F46" i="25" s="1" a="1"/>
  <c r="F46" i="25" s="1"/>
  <c r="E45" i="25"/>
  <c r="F45" i="25" s="1" a="1"/>
  <c r="F45" i="25" s="1"/>
  <c r="E44" i="25"/>
  <c r="F44" i="25" s="1" a="1"/>
  <c r="F44" i="25" s="1"/>
  <c r="E43" i="25"/>
  <c r="F43" i="25" s="1" a="1"/>
  <c r="F43" i="25" s="1"/>
  <c r="E42" i="25"/>
  <c r="F42" i="25" s="1" a="1"/>
  <c r="F42" i="25" s="1"/>
  <c r="E41" i="25"/>
  <c r="F41" i="25" s="1" a="1"/>
  <c r="F41" i="25" s="1"/>
  <c r="E40" i="25"/>
  <c r="F40" i="25" s="1" a="1"/>
  <c r="F40" i="25" s="1"/>
  <c r="E39" i="25"/>
  <c r="F39" i="25" s="1" a="1"/>
  <c r="F39" i="25" s="1"/>
  <c r="E38" i="25"/>
  <c r="F38" i="25" s="1" a="1"/>
  <c r="F38" i="25" s="1"/>
  <c r="E37" i="25"/>
  <c r="F37" i="25" s="1" a="1"/>
  <c r="F37" i="25" s="1"/>
  <c r="E36" i="25"/>
  <c r="F36" i="25" s="1" a="1"/>
  <c r="F36" i="25" s="1"/>
  <c r="E35" i="25"/>
  <c r="F35" i="25" s="1" a="1"/>
  <c r="F35" i="25" s="1"/>
  <c r="E34" i="25"/>
  <c r="F34" i="25" s="1" a="1"/>
  <c r="F34" i="25" s="1"/>
  <c r="E33" i="25"/>
  <c r="F33" i="25" s="1" a="1"/>
  <c r="F33" i="25" s="1"/>
  <c r="E32" i="25"/>
  <c r="F32" i="25" s="1" a="1"/>
  <c r="F32" i="25" s="1"/>
  <c r="E31" i="25"/>
  <c r="F31" i="25" s="1" a="1"/>
  <c r="F31" i="25" s="1"/>
  <c r="E30" i="25"/>
  <c r="F30" i="25" s="1" a="1"/>
  <c r="F30" i="25" s="1"/>
  <c r="E29" i="25"/>
  <c r="F29" i="25" s="1" a="1"/>
  <c r="F29" i="25" s="1"/>
  <c r="E28" i="25"/>
  <c r="F28" i="25" s="1" a="1"/>
  <c r="F28" i="25" s="1"/>
  <c r="E27" i="25"/>
  <c r="F27" i="25" s="1" a="1"/>
  <c r="F27" i="25" s="1"/>
  <c r="E26" i="25"/>
  <c r="F26" i="25" s="1" a="1"/>
  <c r="F26" i="25" s="1"/>
  <c r="E25" i="25"/>
  <c r="F25" i="25" s="1" a="1"/>
  <c r="F25" i="25" s="1"/>
  <c r="E24" i="25"/>
  <c r="F24" i="25" s="1" a="1"/>
  <c r="F24" i="25" s="1"/>
  <c r="E23" i="25"/>
  <c r="F23" i="25" s="1" a="1"/>
  <c r="F23" i="25" s="1"/>
  <c r="E22" i="25"/>
  <c r="F22" i="25" s="1" a="1"/>
  <c r="F22" i="25" s="1"/>
  <c r="E21" i="25"/>
  <c r="F21" i="25" s="1" a="1"/>
  <c r="F21" i="25" s="1"/>
  <c r="E20" i="25"/>
  <c r="F20" i="25" s="1" a="1"/>
  <c r="F20" i="25" s="1"/>
  <c r="E19" i="25"/>
  <c r="F19" i="25" s="1" a="1"/>
  <c r="F19" i="25" s="1"/>
  <c r="E18" i="25"/>
  <c r="F18" i="25" s="1" a="1"/>
  <c r="F18" i="25" s="1"/>
  <c r="E17" i="25"/>
  <c r="F17" i="25" s="1" a="1"/>
  <c r="F17" i="25" s="1"/>
  <c r="E16" i="25"/>
  <c r="F16" i="25" s="1" a="1"/>
  <c r="F16" i="25" s="1"/>
  <c r="E15" i="25"/>
  <c r="F15" i="25" s="1" a="1"/>
  <c r="F15" i="25" s="1"/>
  <c r="E14" i="25"/>
  <c r="F14" i="25" s="1" a="1"/>
  <c r="F14" i="25" s="1"/>
  <c r="E13" i="25"/>
  <c r="F13" i="25" s="1" a="1"/>
  <c r="F13" i="25" s="1"/>
  <c r="E12" i="25"/>
  <c r="F12" i="25" s="1" a="1"/>
  <c r="F12" i="25" s="1"/>
  <c r="E11" i="25"/>
  <c r="F11" i="25" s="1" a="1"/>
  <c r="F11" i="25" s="1"/>
  <c r="E10" i="25"/>
  <c r="F10" i="25" s="1" a="1"/>
  <c r="F10" i="25" s="1"/>
  <c r="E9" i="25"/>
  <c r="F9" i="25" s="1" a="1"/>
  <c r="F9" i="25" s="1"/>
  <c r="E8" i="25"/>
  <c r="F8" i="25" s="1" a="1"/>
  <c r="F8" i="25" s="1"/>
  <c r="E7" i="25"/>
  <c r="F7" i="25" s="1" a="1"/>
  <c r="F7" i="25" s="1"/>
  <c r="E6" i="25"/>
  <c r="F6" i="25" s="1" a="1"/>
  <c r="F6" i="25" s="1"/>
  <c r="E5" i="25"/>
  <c r="F5" i="25" s="1" a="1"/>
  <c r="F5" i="25" s="1"/>
  <c r="E4" i="25"/>
  <c r="F4" i="25" s="1" a="1"/>
  <c r="F4" i="25" s="1"/>
  <c r="E3" i="25"/>
  <c r="F3" i="25" s="1" a="1"/>
  <c r="F3" i="25" s="1"/>
  <c r="E2" i="25"/>
  <c r="D5" i="3"/>
  <c r="E5" i="3"/>
  <c r="D2" i="3"/>
  <c r="E2" i="3" s="1"/>
  <c r="D3" i="3"/>
  <c r="E3" i="3" s="1"/>
  <c r="D4" i="3"/>
  <c r="E4" i="3" s="1"/>
  <c r="D6" i="3"/>
  <c r="E6" i="3" s="1"/>
  <c r="D7" i="3"/>
  <c r="E7" i="3" s="1"/>
  <c r="D8" i="3"/>
  <c r="E8" i="3" s="1"/>
  <c r="D9" i="3"/>
  <c r="E9" i="3" s="1"/>
  <c r="D10" i="3"/>
  <c r="E10" i="3" s="1"/>
  <c r="D11" i="3"/>
  <c r="E11" i="3" s="1"/>
  <c r="D12" i="3"/>
  <c r="E12" i="3" s="1"/>
  <c r="D13" i="3"/>
  <c r="E13" i="3" s="1"/>
  <c r="D14" i="3"/>
  <c r="E14" i="3" s="1"/>
  <c r="D15" i="3"/>
  <c r="E15" i="3" s="1"/>
  <c r="D16" i="3"/>
  <c r="E16" i="3" s="1"/>
  <c r="D17" i="3"/>
  <c r="E17" i="3" s="1"/>
  <c r="D18" i="3"/>
  <c r="E18" i="3" s="1"/>
  <c r="D19" i="3"/>
  <c r="E19" i="3" s="1"/>
  <c r="D20" i="3"/>
  <c r="E20" i="3" s="1"/>
  <c r="D21" i="3"/>
  <c r="E21" i="3" s="1"/>
  <c r="D22" i="3"/>
  <c r="E22" i="3" s="1"/>
  <c r="D23" i="3"/>
  <c r="E23" i="3" s="1"/>
  <c r="D24" i="3"/>
  <c r="E24" i="3" s="1"/>
  <c r="D25" i="3"/>
  <c r="E25" i="3" s="1"/>
  <c r="D26" i="3"/>
  <c r="E26" i="3" s="1"/>
  <c r="D27" i="3"/>
  <c r="E27" i="3" s="1"/>
  <c r="D28" i="3"/>
  <c r="E28" i="3" s="1"/>
  <c r="D29" i="3"/>
  <c r="E29" i="3" s="1"/>
  <c r="D30" i="3"/>
  <c r="E30" i="3" s="1"/>
  <c r="D31" i="3"/>
  <c r="E31" i="3" s="1"/>
  <c r="D32" i="3"/>
  <c r="E32" i="3" s="1"/>
  <c r="D33" i="3"/>
  <c r="E33" i="3" s="1"/>
  <c r="D34" i="3"/>
  <c r="E34" i="3" s="1"/>
  <c r="D35" i="3"/>
  <c r="E35" i="3" s="1"/>
  <c r="D36" i="3"/>
  <c r="E36" i="3" s="1"/>
  <c r="D37" i="3"/>
  <c r="E37" i="3" s="1"/>
  <c r="D38" i="3"/>
  <c r="E38" i="3" s="1"/>
  <c r="D39" i="3"/>
  <c r="E39" i="3" s="1"/>
  <c r="D40" i="3"/>
  <c r="E40" i="3" s="1"/>
  <c r="D41" i="3"/>
  <c r="E41" i="3" s="1"/>
  <c r="D42" i="3"/>
  <c r="E42" i="3" s="1"/>
  <c r="D43" i="3"/>
  <c r="E43" i="3" s="1"/>
  <c r="D44" i="3"/>
  <c r="E44" i="3" s="1"/>
  <c r="D45" i="3"/>
  <c r="E45" i="3" s="1"/>
  <c r="D46" i="3"/>
  <c r="E46" i="3" s="1"/>
  <c r="D47" i="3"/>
  <c r="E47" i="3" s="1"/>
  <c r="D48" i="3"/>
  <c r="E48" i="3" s="1"/>
  <c r="D49" i="3"/>
  <c r="E49" i="3" s="1"/>
  <c r="D50" i="3"/>
  <c r="E50" i="3" s="1"/>
  <c r="D51" i="3"/>
  <c r="E51" i="3" s="1"/>
  <c r="D52" i="3"/>
  <c r="E52" i="3" s="1"/>
  <c r="D53" i="3"/>
  <c r="E53" i="3" s="1"/>
  <c r="D54" i="3"/>
  <c r="E54" i="3" s="1"/>
  <c r="D55" i="3"/>
  <c r="E55" i="3" s="1"/>
  <c r="D56" i="3"/>
  <c r="E56" i="3" s="1"/>
  <c r="D57" i="3"/>
  <c r="E57" i="3" s="1"/>
  <c r="D58" i="3"/>
  <c r="E58" i="3" s="1"/>
  <c r="D59" i="3"/>
  <c r="E59" i="3" s="1"/>
  <c r="D60" i="3"/>
  <c r="E60" i="3" s="1"/>
  <c r="D61" i="3"/>
  <c r="E61" i="3" s="1"/>
  <c r="D62" i="3"/>
  <c r="E62" i="3" s="1"/>
  <c r="D63" i="3"/>
  <c r="E63" i="3" s="1"/>
  <c r="D64" i="3"/>
  <c r="E64" i="3" s="1"/>
  <c r="D65" i="3"/>
  <c r="E65" i="3" s="1"/>
  <c r="D66" i="3"/>
  <c r="E66" i="3" s="1"/>
  <c r="D67" i="3"/>
  <c r="E67" i="3" s="1"/>
  <c r="D68" i="3"/>
  <c r="E68" i="3" s="1"/>
  <c r="D69" i="3"/>
  <c r="E69" i="3" s="1"/>
  <c r="D70" i="3"/>
  <c r="E70" i="3" s="1"/>
  <c r="D71" i="3"/>
  <c r="E71" i="3" s="1"/>
  <c r="D72" i="3"/>
  <c r="E72" i="3" s="1"/>
  <c r="D73" i="3"/>
  <c r="E73" i="3" s="1"/>
  <c r="D74" i="3"/>
  <c r="E74" i="3" s="1"/>
  <c r="D75" i="3"/>
  <c r="E75" i="3" s="1"/>
  <c r="D76" i="3"/>
  <c r="E76" i="3" s="1"/>
  <c r="D77" i="3"/>
  <c r="E77" i="3" s="1"/>
  <c r="D78" i="3"/>
  <c r="E78" i="3" s="1"/>
  <c r="D79" i="3"/>
  <c r="E79" i="3" s="1"/>
  <c r="D80" i="3"/>
  <c r="E80" i="3" s="1"/>
  <c r="D81" i="3"/>
  <c r="E81" i="3" s="1"/>
  <c r="D82" i="3"/>
  <c r="E82" i="3" s="1"/>
  <c r="D83" i="3"/>
  <c r="E83" i="3" s="1"/>
  <c r="D84" i="3"/>
  <c r="E84" i="3" s="1"/>
  <c r="D85" i="3"/>
  <c r="E85" i="3" s="1"/>
  <c r="D86" i="3"/>
  <c r="E86" i="3" s="1"/>
  <c r="D87" i="3"/>
  <c r="E87" i="3" s="1"/>
  <c r="D88" i="3"/>
  <c r="E88" i="3" s="1"/>
  <c r="D89" i="3"/>
  <c r="E89" i="3" s="1"/>
  <c r="D90" i="3"/>
  <c r="E90" i="3" s="1"/>
  <c r="D91" i="3"/>
  <c r="E91" i="3" s="1"/>
  <c r="D92" i="3"/>
  <c r="E92" i="3" s="1"/>
  <c r="D93" i="3"/>
  <c r="E93" i="3" s="1"/>
  <c r="D94" i="3"/>
  <c r="E94" i="3" s="1"/>
  <c r="D95" i="3"/>
  <c r="E95" i="3" s="1"/>
  <c r="D96" i="3"/>
  <c r="E96" i="3" s="1"/>
  <c r="D97" i="3"/>
  <c r="E97" i="3" s="1"/>
  <c r="D98" i="3"/>
  <c r="E98" i="3" s="1"/>
  <c r="D99" i="3"/>
  <c r="E99" i="3" s="1"/>
  <c r="D100" i="3"/>
  <c r="E100" i="3" s="1"/>
  <c r="D101" i="3"/>
  <c r="E101" i="3" s="1"/>
  <c r="D102" i="3"/>
  <c r="E102" i="3" s="1"/>
  <c r="D103" i="3"/>
  <c r="E103" i="3" s="1"/>
  <c r="D104" i="3"/>
  <c r="E104" i="3" s="1"/>
  <c r="D105" i="3"/>
  <c r="E105" i="3" s="1"/>
  <c r="D106" i="3"/>
  <c r="E106" i="3" s="1"/>
  <c r="D107" i="3"/>
  <c r="E107" i="3" s="1"/>
  <c r="D108" i="3"/>
  <c r="E108" i="3" s="1"/>
  <c r="D109" i="3"/>
  <c r="E109" i="3" s="1"/>
  <c r="D110" i="3"/>
  <c r="E110" i="3" s="1"/>
  <c r="D111" i="3"/>
  <c r="E111" i="3" s="1"/>
  <c r="D112" i="3"/>
  <c r="E112" i="3" s="1"/>
  <c r="D113" i="3"/>
  <c r="E113" i="3" s="1"/>
  <c r="D114" i="3"/>
  <c r="E114" i="3" s="1"/>
  <c r="D115" i="3"/>
  <c r="E115" i="3" s="1"/>
  <c r="D116" i="3"/>
  <c r="E116" i="3" s="1"/>
  <c r="D117" i="3"/>
  <c r="E117" i="3" s="1"/>
  <c r="D118" i="3"/>
  <c r="E118" i="3" s="1"/>
  <c r="D119" i="3"/>
  <c r="E119" i="3" s="1"/>
  <c r="D120" i="3"/>
  <c r="E120" i="3" s="1"/>
  <c r="D121" i="3"/>
  <c r="E121" i="3" s="1"/>
  <c r="D122" i="3"/>
  <c r="E122" i="3" s="1"/>
  <c r="D123" i="3"/>
  <c r="E123" i="3" s="1"/>
  <c r="D124" i="3"/>
  <c r="E124" i="3" s="1"/>
  <c r="D125" i="3"/>
  <c r="E125" i="3" s="1"/>
  <c r="D126" i="3"/>
  <c r="E126" i="3" s="1"/>
  <c r="D127" i="3"/>
  <c r="E127" i="3" s="1"/>
  <c r="D128" i="3"/>
  <c r="E128" i="3" s="1"/>
  <c r="D129" i="3"/>
  <c r="E129" i="3" s="1"/>
  <c r="D130" i="3"/>
  <c r="E130" i="3" s="1"/>
  <c r="D131" i="3"/>
  <c r="E131" i="3" s="1"/>
  <c r="D132" i="3"/>
  <c r="E132" i="3" s="1"/>
  <c r="D133" i="3"/>
  <c r="E133" i="3" s="1"/>
  <c r="D134" i="3"/>
  <c r="E134" i="3" s="1"/>
  <c r="D135" i="3"/>
  <c r="E135" i="3" s="1"/>
  <c r="D136" i="3"/>
  <c r="E136" i="3" s="1"/>
  <c r="D137" i="3"/>
  <c r="E137" i="3" s="1"/>
  <c r="D138" i="3"/>
  <c r="E138" i="3" s="1"/>
  <c r="D139" i="3"/>
  <c r="E139" i="3" s="1"/>
  <c r="D140" i="3"/>
  <c r="E140" i="3" s="1"/>
  <c r="D141" i="3"/>
  <c r="E141" i="3" s="1"/>
  <c r="D142" i="3"/>
  <c r="E142" i="3" s="1"/>
  <c r="D143" i="3"/>
  <c r="E143" i="3" s="1"/>
  <c r="D144" i="3"/>
  <c r="E144" i="3" s="1"/>
  <c r="D145" i="3"/>
  <c r="E145" i="3" s="1"/>
  <c r="D146" i="3"/>
  <c r="E146" i="3" s="1"/>
  <c r="D147" i="3"/>
  <c r="E147" i="3" s="1"/>
  <c r="D148" i="3"/>
  <c r="E148" i="3" s="1"/>
  <c r="D149" i="3"/>
  <c r="E149" i="3" s="1"/>
  <c r="D150" i="3"/>
  <c r="E150" i="3" s="1"/>
  <c r="D151" i="3"/>
  <c r="E151" i="3" s="1"/>
  <c r="D152" i="3"/>
  <c r="E152" i="3" s="1"/>
  <c r="D153" i="3"/>
  <c r="E153" i="3" s="1"/>
  <c r="D154" i="3"/>
  <c r="E154" i="3" s="1"/>
  <c r="D155" i="3"/>
  <c r="E155" i="3" s="1"/>
  <c r="D156" i="3"/>
  <c r="E156" i="3" s="1"/>
  <c r="D157" i="3"/>
  <c r="E157" i="3" s="1"/>
  <c r="D158" i="3"/>
  <c r="E158" i="3" s="1"/>
  <c r="D159" i="3"/>
  <c r="E159" i="3" s="1"/>
  <c r="D160" i="3"/>
  <c r="E160" i="3" s="1"/>
  <c r="D161" i="3"/>
  <c r="E161" i="3" s="1"/>
  <c r="D162" i="3"/>
  <c r="E162" i="3" s="1"/>
  <c r="D163" i="3"/>
  <c r="E163" i="3" s="1"/>
  <c r="D164" i="3"/>
  <c r="E164" i="3" s="1"/>
  <c r="D165" i="3"/>
  <c r="E165" i="3" s="1"/>
  <c r="D166" i="3"/>
  <c r="E166" i="3" s="1"/>
  <c r="D167" i="3"/>
  <c r="E167" i="3" s="1"/>
  <c r="D168" i="3"/>
  <c r="E168" i="3" s="1"/>
  <c r="D169" i="3"/>
  <c r="E169" i="3" s="1"/>
  <c r="D170" i="3"/>
  <c r="E170" i="3" s="1"/>
  <c r="D171" i="3"/>
  <c r="E171" i="3" s="1"/>
  <c r="D172" i="3"/>
  <c r="E172" i="3" s="1"/>
  <c r="D173" i="3"/>
  <c r="E173" i="3" s="1"/>
  <c r="D174" i="3"/>
  <c r="E174" i="3" s="1"/>
  <c r="D175" i="3"/>
  <c r="E175" i="3" s="1"/>
  <c r="D176" i="3"/>
  <c r="E176" i="3" s="1"/>
  <c r="D177" i="3"/>
  <c r="E177" i="3" s="1"/>
  <c r="D178" i="3"/>
  <c r="E178" i="3" s="1"/>
  <c r="D179" i="3"/>
  <c r="E179" i="3" s="1"/>
  <c r="D180" i="3"/>
  <c r="E180" i="3" s="1"/>
  <c r="D181" i="3"/>
  <c r="E181" i="3" s="1"/>
  <c r="D182" i="3"/>
  <c r="E182" i="3" s="1"/>
  <c r="D183" i="3"/>
  <c r="E183" i="3" s="1"/>
  <c r="D184" i="3"/>
  <c r="E184" i="3" s="1"/>
  <c r="D185" i="3"/>
  <c r="E185" i="3" s="1"/>
  <c r="D186" i="3"/>
  <c r="E186" i="3" s="1"/>
  <c r="D187" i="3"/>
  <c r="E187" i="3" s="1"/>
  <c r="D188" i="3"/>
  <c r="E188" i="3" s="1"/>
  <c r="D189" i="3"/>
  <c r="E189" i="3" s="1"/>
  <c r="D190" i="3"/>
  <c r="E190" i="3" s="1"/>
  <c r="D191" i="3"/>
  <c r="E191" i="3" s="1"/>
  <c r="T141" i="24"/>
  <c r="T142" i="24"/>
  <c r="Z141" i="24"/>
  <c r="Z142" i="24"/>
  <c r="AT142" i="24"/>
  <c r="AS142" i="24"/>
  <c r="AR142" i="24"/>
  <c r="AQ142" i="24"/>
  <c r="AP142" i="24"/>
  <c r="AO142" i="24"/>
  <c r="AN142" i="24"/>
  <c r="AM142" i="24"/>
  <c r="AL142" i="24"/>
  <c r="AJ142" i="24"/>
  <c r="AI142" i="24"/>
  <c r="AH142" i="24"/>
  <c r="AG142" i="24"/>
  <c r="AF142" i="24"/>
  <c r="AE142" i="24"/>
  <c r="AD142" i="24"/>
  <c r="AC142" i="24"/>
  <c r="AB142" i="24"/>
  <c r="AA142" i="24"/>
  <c r="Y142" i="24"/>
  <c r="X142" i="24"/>
  <c r="W142" i="24"/>
  <c r="V142" i="24"/>
  <c r="U142" i="24"/>
  <c r="S142" i="24"/>
  <c r="R142" i="24"/>
  <c r="P142" i="24"/>
  <c r="O142" i="24"/>
  <c r="N142" i="24"/>
  <c r="M142" i="24"/>
  <c r="L142" i="24"/>
  <c r="K142" i="24"/>
  <c r="J142" i="24"/>
  <c r="I142" i="24"/>
  <c r="H142" i="24"/>
  <c r="G142" i="24"/>
  <c r="AT141" i="24"/>
  <c r="AS141" i="24"/>
  <c r="AR141" i="24"/>
  <c r="AQ141" i="24"/>
  <c r="AP141" i="24"/>
  <c r="AO141" i="24"/>
  <c r="AN141" i="24"/>
  <c r="AM141" i="24"/>
  <c r="AL141" i="24"/>
  <c r="AJ141" i="24"/>
  <c r="AI141" i="24"/>
  <c r="AH141" i="24"/>
  <c r="AG141" i="24"/>
  <c r="AF141" i="24"/>
  <c r="AE141" i="24"/>
  <c r="AD141" i="24"/>
  <c r="AC141" i="24"/>
  <c r="AB141" i="24"/>
  <c r="AA141" i="24"/>
  <c r="Y141" i="24"/>
  <c r="X141" i="24"/>
  <c r="W141" i="24"/>
  <c r="V141" i="24"/>
  <c r="U141" i="24"/>
  <c r="S141" i="24"/>
  <c r="R141" i="24"/>
  <c r="P141" i="24"/>
  <c r="O141" i="24"/>
  <c r="N141" i="24"/>
  <c r="M141" i="24"/>
  <c r="L141" i="24"/>
  <c r="K141" i="24"/>
  <c r="J141" i="24"/>
  <c r="I141" i="24"/>
  <c r="H141" i="24"/>
  <c r="G141" i="24"/>
  <c r="AU139" i="24"/>
  <c r="AK139" i="24"/>
  <c r="Q139" i="24"/>
  <c r="E139" i="24"/>
  <c r="F139" i="24" s="1" a="1"/>
  <c r="F139" i="24" s="1"/>
  <c r="AU138" i="24"/>
  <c r="AK138" i="24"/>
  <c r="Q138" i="24"/>
  <c r="E138" i="24"/>
  <c r="F138" i="24" s="1" a="1"/>
  <c r="F138" i="24" s="1"/>
  <c r="AU137" i="24"/>
  <c r="AK137" i="24"/>
  <c r="Q137" i="24"/>
  <c r="E137" i="24"/>
  <c r="F137" i="24" s="1" a="1"/>
  <c r="F137" i="24" s="1"/>
  <c r="AU136" i="24"/>
  <c r="AK136" i="24"/>
  <c r="Q136" i="24"/>
  <c r="E136" i="24"/>
  <c r="F136" i="24" s="1" a="1"/>
  <c r="F136" i="24" s="1"/>
  <c r="AU135" i="24"/>
  <c r="AK135" i="24"/>
  <c r="Q135" i="24"/>
  <c r="E135" i="24"/>
  <c r="F135" i="24" s="1" a="1"/>
  <c r="F135" i="24" s="1"/>
  <c r="AU134" i="24"/>
  <c r="AK134" i="24"/>
  <c r="Q134" i="24"/>
  <c r="E134" i="24"/>
  <c r="F134" i="24" s="1" a="1"/>
  <c r="F134" i="24" s="1"/>
  <c r="AU133" i="24"/>
  <c r="AK133" i="24"/>
  <c r="Q133" i="24"/>
  <c r="E133" i="24"/>
  <c r="F133" i="24" s="1" a="1"/>
  <c r="F133" i="24" s="1"/>
  <c r="AU132" i="24"/>
  <c r="AK132" i="24"/>
  <c r="Q132" i="24"/>
  <c r="E132" i="24"/>
  <c r="F132" i="24" s="1" a="1"/>
  <c r="F132" i="24" s="1"/>
  <c r="AU131" i="24"/>
  <c r="AK131" i="24"/>
  <c r="Q131" i="24"/>
  <c r="E131" i="24"/>
  <c r="F131" i="24" s="1" a="1"/>
  <c r="F131" i="24" s="1"/>
  <c r="AU130" i="24"/>
  <c r="AK130" i="24"/>
  <c r="Q130" i="24"/>
  <c r="E130" i="24"/>
  <c r="F130" i="24" s="1" a="1"/>
  <c r="F130" i="24" s="1"/>
  <c r="AU129" i="24"/>
  <c r="AK129" i="24"/>
  <c r="Q129" i="24"/>
  <c r="E129" i="24"/>
  <c r="F129" i="24" s="1" a="1"/>
  <c r="F129" i="24" s="1"/>
  <c r="AU128" i="24"/>
  <c r="AK128" i="24"/>
  <c r="Q128" i="24"/>
  <c r="E128" i="24"/>
  <c r="F128" i="24" s="1" a="1"/>
  <c r="F128" i="24" s="1"/>
  <c r="AU127" i="24"/>
  <c r="AK127" i="24"/>
  <c r="Q127" i="24"/>
  <c r="E127" i="24"/>
  <c r="F127" i="24" s="1" a="1"/>
  <c r="F127" i="24" s="1"/>
  <c r="AU126" i="24"/>
  <c r="AK126" i="24"/>
  <c r="Q126" i="24"/>
  <c r="E126" i="24"/>
  <c r="F126" i="24" s="1" a="1"/>
  <c r="F126" i="24" s="1"/>
  <c r="AU125" i="24"/>
  <c r="AK125" i="24"/>
  <c r="Q125" i="24"/>
  <c r="E125" i="24"/>
  <c r="F125" i="24" s="1" a="1"/>
  <c r="F125" i="24" s="1"/>
  <c r="AU124" i="24"/>
  <c r="AK124" i="24"/>
  <c r="Q124" i="24"/>
  <c r="E124" i="24"/>
  <c r="F124" i="24" s="1" a="1"/>
  <c r="F124" i="24" s="1"/>
  <c r="AU123" i="24"/>
  <c r="AK123" i="24"/>
  <c r="Q123" i="24"/>
  <c r="E123" i="24"/>
  <c r="F123" i="24" s="1" a="1"/>
  <c r="F123" i="24" s="1"/>
  <c r="AU122" i="24"/>
  <c r="AK122" i="24"/>
  <c r="Q122" i="24"/>
  <c r="E122" i="24"/>
  <c r="F122" i="24" s="1" a="1"/>
  <c r="F122" i="24" s="1"/>
  <c r="AU121" i="24"/>
  <c r="AK121" i="24"/>
  <c r="Q121" i="24"/>
  <c r="E121" i="24"/>
  <c r="F121" i="24" s="1" a="1"/>
  <c r="F121" i="24" s="1"/>
  <c r="AU120" i="24"/>
  <c r="AK120" i="24"/>
  <c r="Q120" i="24"/>
  <c r="E120" i="24"/>
  <c r="F120" i="24" s="1" a="1"/>
  <c r="F120" i="24" s="1"/>
  <c r="AU119" i="24"/>
  <c r="AK119" i="24"/>
  <c r="Q119" i="24"/>
  <c r="E119" i="24"/>
  <c r="F119" i="24" s="1" a="1"/>
  <c r="F119" i="24" s="1"/>
  <c r="AU118" i="24"/>
  <c r="AK118" i="24"/>
  <c r="Q118" i="24"/>
  <c r="E118" i="24"/>
  <c r="F118" i="24" s="1" a="1"/>
  <c r="F118" i="24" s="1"/>
  <c r="AU117" i="24"/>
  <c r="AK117" i="24"/>
  <c r="Q117" i="24"/>
  <c r="E117" i="24"/>
  <c r="F117" i="24" s="1" a="1"/>
  <c r="F117" i="24" s="1"/>
  <c r="AU116" i="24"/>
  <c r="AK116" i="24"/>
  <c r="Q116" i="24"/>
  <c r="E116" i="24"/>
  <c r="F116" i="24" s="1" a="1"/>
  <c r="F116" i="24" s="1"/>
  <c r="AU115" i="24"/>
  <c r="AK115" i="24"/>
  <c r="Q115" i="24"/>
  <c r="E115" i="24"/>
  <c r="F115" i="24" s="1" a="1"/>
  <c r="F115" i="24" s="1"/>
  <c r="AU114" i="24"/>
  <c r="AK114" i="24"/>
  <c r="Q114" i="24"/>
  <c r="E114" i="24"/>
  <c r="F114" i="24" s="1" a="1"/>
  <c r="F114" i="24" s="1"/>
  <c r="AU113" i="24"/>
  <c r="AK113" i="24"/>
  <c r="Q113" i="24"/>
  <c r="E113" i="24"/>
  <c r="F113" i="24" s="1" a="1"/>
  <c r="F113" i="24" s="1"/>
  <c r="AU112" i="24"/>
  <c r="AK112" i="24"/>
  <c r="Q112" i="24"/>
  <c r="E112" i="24"/>
  <c r="F112" i="24" s="1" a="1"/>
  <c r="F112" i="24" s="1"/>
  <c r="AU111" i="24"/>
  <c r="AK111" i="24"/>
  <c r="Q111" i="24"/>
  <c r="E111" i="24"/>
  <c r="F111" i="24" s="1" a="1"/>
  <c r="F111" i="24" s="1"/>
  <c r="AU110" i="24"/>
  <c r="AK110" i="24"/>
  <c r="Q110" i="24"/>
  <c r="E110" i="24"/>
  <c r="F110" i="24" s="1" a="1"/>
  <c r="F110" i="24" s="1"/>
  <c r="AU109" i="24"/>
  <c r="AK109" i="24"/>
  <c r="Q109" i="24"/>
  <c r="E109" i="24"/>
  <c r="F109" i="24" s="1" a="1"/>
  <c r="F109" i="24" s="1"/>
  <c r="AU108" i="24"/>
  <c r="AK108" i="24"/>
  <c r="Q108" i="24"/>
  <c r="E108" i="24"/>
  <c r="F108" i="24" s="1" a="1"/>
  <c r="F108" i="24" s="1"/>
  <c r="AU107" i="24"/>
  <c r="AK107" i="24"/>
  <c r="Q107" i="24"/>
  <c r="E107" i="24"/>
  <c r="F107" i="24" s="1" a="1"/>
  <c r="F107" i="24" s="1"/>
  <c r="AU106" i="24"/>
  <c r="AK106" i="24"/>
  <c r="Q106" i="24"/>
  <c r="E106" i="24"/>
  <c r="F106" i="24" s="1" a="1"/>
  <c r="F106" i="24" s="1"/>
  <c r="AU105" i="24"/>
  <c r="AK105" i="24"/>
  <c r="Q105" i="24"/>
  <c r="E105" i="24"/>
  <c r="F105" i="24" s="1" a="1"/>
  <c r="F105" i="24" s="1"/>
  <c r="AU104" i="24"/>
  <c r="AK104" i="24"/>
  <c r="Q104" i="24"/>
  <c r="E104" i="24"/>
  <c r="F104" i="24" s="1" a="1"/>
  <c r="F104" i="24" s="1"/>
  <c r="AU103" i="24"/>
  <c r="AK103" i="24"/>
  <c r="Q103" i="24"/>
  <c r="E103" i="24"/>
  <c r="F103" i="24" s="1" a="1"/>
  <c r="F103" i="24" s="1"/>
  <c r="AU102" i="24"/>
  <c r="AK102" i="24"/>
  <c r="Q102" i="24"/>
  <c r="E102" i="24"/>
  <c r="F102" i="24" s="1" a="1"/>
  <c r="F102" i="24" s="1"/>
  <c r="AU101" i="24"/>
  <c r="AK101" i="24"/>
  <c r="Q101" i="24"/>
  <c r="E101" i="24"/>
  <c r="F101" i="24" s="1" a="1"/>
  <c r="F101" i="24" s="1"/>
  <c r="AU100" i="24"/>
  <c r="AK100" i="24"/>
  <c r="Q100" i="24"/>
  <c r="E100" i="24"/>
  <c r="F100" i="24" s="1" a="1"/>
  <c r="F100" i="24" s="1"/>
  <c r="AU99" i="24"/>
  <c r="AK99" i="24"/>
  <c r="Q99" i="24"/>
  <c r="E99" i="24"/>
  <c r="F99" i="24" s="1" a="1"/>
  <c r="F99" i="24" s="1"/>
  <c r="AU98" i="24"/>
  <c r="AK98" i="24"/>
  <c r="Q98" i="24"/>
  <c r="E98" i="24"/>
  <c r="F98" i="24" s="1" a="1"/>
  <c r="F98" i="24" s="1"/>
  <c r="AU97" i="24"/>
  <c r="AK97" i="24"/>
  <c r="Q97" i="24"/>
  <c r="E97" i="24"/>
  <c r="F97" i="24" s="1" a="1"/>
  <c r="F97" i="24" s="1"/>
  <c r="AU96" i="24"/>
  <c r="AK96" i="24"/>
  <c r="Q96" i="24"/>
  <c r="E96" i="24"/>
  <c r="F96" i="24" s="1" a="1"/>
  <c r="F96" i="24" s="1"/>
  <c r="AU95" i="24"/>
  <c r="AK95" i="24"/>
  <c r="Q95" i="24"/>
  <c r="E95" i="24"/>
  <c r="F95" i="24" s="1" a="1"/>
  <c r="F95" i="24" s="1"/>
  <c r="AU94" i="24"/>
  <c r="AK94" i="24"/>
  <c r="Q94" i="24"/>
  <c r="E94" i="24"/>
  <c r="F94" i="24" s="1" a="1"/>
  <c r="F94" i="24" s="1"/>
  <c r="AU93" i="24"/>
  <c r="AK93" i="24"/>
  <c r="Q93" i="24"/>
  <c r="E93" i="24"/>
  <c r="F93" i="24" s="1" a="1"/>
  <c r="F93" i="24" s="1"/>
  <c r="AU92" i="24"/>
  <c r="AK92" i="24"/>
  <c r="Q92" i="24"/>
  <c r="E92" i="24"/>
  <c r="F92" i="24" s="1" a="1"/>
  <c r="F92" i="24" s="1"/>
  <c r="AU91" i="24"/>
  <c r="AK91" i="24"/>
  <c r="Q91" i="24"/>
  <c r="E91" i="24"/>
  <c r="F91" i="24" s="1" a="1"/>
  <c r="F91" i="24" s="1"/>
  <c r="AU90" i="24"/>
  <c r="AK90" i="24"/>
  <c r="Q90" i="24"/>
  <c r="E90" i="24"/>
  <c r="F90" i="24" s="1" a="1"/>
  <c r="F90" i="24" s="1"/>
  <c r="AU89" i="24"/>
  <c r="AK89" i="24"/>
  <c r="Q89" i="24"/>
  <c r="E89" i="24"/>
  <c r="F89" i="24" s="1" a="1"/>
  <c r="F89" i="24" s="1"/>
  <c r="AU88" i="24"/>
  <c r="AK88" i="24"/>
  <c r="Q88" i="24"/>
  <c r="E88" i="24"/>
  <c r="F88" i="24" s="1" a="1"/>
  <c r="F88" i="24" s="1"/>
  <c r="AU87" i="24"/>
  <c r="AK87" i="24"/>
  <c r="Q87" i="24"/>
  <c r="E87" i="24"/>
  <c r="F87" i="24" s="1" a="1"/>
  <c r="F87" i="24" s="1"/>
  <c r="AU86" i="24"/>
  <c r="AK86" i="24"/>
  <c r="Q86" i="24"/>
  <c r="E86" i="24"/>
  <c r="F86" i="24" s="1" a="1"/>
  <c r="F86" i="24" s="1"/>
  <c r="AU85" i="24"/>
  <c r="AK85" i="24"/>
  <c r="Q85" i="24"/>
  <c r="E85" i="24"/>
  <c r="F85" i="24" s="1" a="1"/>
  <c r="F85" i="24" s="1"/>
  <c r="AU84" i="24"/>
  <c r="AK84" i="24"/>
  <c r="Q84" i="24"/>
  <c r="E84" i="24"/>
  <c r="F84" i="24" s="1" a="1"/>
  <c r="F84" i="24" s="1"/>
  <c r="AU83" i="24"/>
  <c r="AK83" i="24"/>
  <c r="Q83" i="24"/>
  <c r="E83" i="24"/>
  <c r="F83" i="24" s="1" a="1"/>
  <c r="F83" i="24" s="1"/>
  <c r="AU82" i="24"/>
  <c r="AK82" i="24"/>
  <c r="Q82" i="24"/>
  <c r="E82" i="24"/>
  <c r="F82" i="24" s="1" a="1"/>
  <c r="F82" i="24" s="1"/>
  <c r="AU81" i="24"/>
  <c r="AK81" i="24"/>
  <c r="Q81" i="24"/>
  <c r="E81" i="24"/>
  <c r="F81" i="24" s="1" a="1"/>
  <c r="F81" i="24" s="1"/>
  <c r="AU80" i="24"/>
  <c r="AK80" i="24"/>
  <c r="Q80" i="24"/>
  <c r="E80" i="24"/>
  <c r="F80" i="24" s="1" a="1"/>
  <c r="F80" i="24" s="1"/>
  <c r="AU79" i="24"/>
  <c r="AK79" i="24"/>
  <c r="Q79" i="24"/>
  <c r="E79" i="24"/>
  <c r="F79" i="24" s="1" a="1"/>
  <c r="F79" i="24" s="1"/>
  <c r="AU78" i="24"/>
  <c r="AK78" i="24"/>
  <c r="Q78" i="24"/>
  <c r="E78" i="24"/>
  <c r="F78" i="24" s="1" a="1"/>
  <c r="F78" i="24" s="1"/>
  <c r="AU77" i="24"/>
  <c r="AK77" i="24"/>
  <c r="Q77" i="24"/>
  <c r="E77" i="24"/>
  <c r="F77" i="24" s="1" a="1"/>
  <c r="F77" i="24" s="1"/>
  <c r="AU76" i="24"/>
  <c r="AK76" i="24"/>
  <c r="Q76" i="24"/>
  <c r="E76" i="24"/>
  <c r="F76" i="24" s="1" a="1"/>
  <c r="F76" i="24" s="1"/>
  <c r="AU75" i="24"/>
  <c r="AK75" i="24"/>
  <c r="Q75" i="24"/>
  <c r="E75" i="24"/>
  <c r="F75" i="24" s="1" a="1"/>
  <c r="F75" i="24" s="1"/>
  <c r="AU74" i="24"/>
  <c r="AK74" i="24"/>
  <c r="Q74" i="24"/>
  <c r="E74" i="24"/>
  <c r="F74" i="24" s="1" a="1"/>
  <c r="F74" i="24" s="1"/>
  <c r="AU73" i="24"/>
  <c r="AK73" i="24"/>
  <c r="Q73" i="24"/>
  <c r="E73" i="24"/>
  <c r="F73" i="24" s="1" a="1"/>
  <c r="F73" i="24" s="1"/>
  <c r="AU72" i="24"/>
  <c r="AK72" i="24"/>
  <c r="Q72" i="24"/>
  <c r="E72" i="24"/>
  <c r="F72" i="24" s="1" a="1"/>
  <c r="F72" i="24" s="1"/>
  <c r="AU71" i="24"/>
  <c r="AK71" i="24"/>
  <c r="Q71" i="24"/>
  <c r="E71" i="24"/>
  <c r="F71" i="24" s="1" a="1"/>
  <c r="F71" i="24" s="1"/>
  <c r="AU70" i="24"/>
  <c r="AK70" i="24"/>
  <c r="Q70" i="24"/>
  <c r="E70" i="24"/>
  <c r="F70" i="24" s="1" a="1"/>
  <c r="F70" i="24" s="1"/>
  <c r="AU69" i="24"/>
  <c r="AK69" i="24"/>
  <c r="Q69" i="24"/>
  <c r="E69" i="24"/>
  <c r="F69" i="24" s="1" a="1"/>
  <c r="F69" i="24" s="1"/>
  <c r="AU68" i="24"/>
  <c r="AK68" i="24"/>
  <c r="Q68" i="24"/>
  <c r="E68" i="24"/>
  <c r="F68" i="24" s="1" a="1"/>
  <c r="F68" i="24" s="1"/>
  <c r="AU67" i="24"/>
  <c r="AK67" i="24"/>
  <c r="Q67" i="24"/>
  <c r="E67" i="24"/>
  <c r="F67" i="24" s="1" a="1"/>
  <c r="F67" i="24" s="1"/>
  <c r="AU66" i="24"/>
  <c r="AK66" i="24"/>
  <c r="Q66" i="24"/>
  <c r="E66" i="24"/>
  <c r="F66" i="24" s="1" a="1"/>
  <c r="F66" i="24" s="1"/>
  <c r="AU65" i="24"/>
  <c r="AK65" i="24"/>
  <c r="Q65" i="24"/>
  <c r="E65" i="24"/>
  <c r="F65" i="24" s="1" a="1"/>
  <c r="F65" i="24" s="1"/>
  <c r="AU64" i="24"/>
  <c r="AK64" i="24"/>
  <c r="Q64" i="24"/>
  <c r="E64" i="24"/>
  <c r="F64" i="24" s="1" a="1"/>
  <c r="F64" i="24" s="1"/>
  <c r="AU63" i="24"/>
  <c r="AK63" i="24"/>
  <c r="Q63" i="24"/>
  <c r="E63" i="24"/>
  <c r="F63" i="24" s="1" a="1"/>
  <c r="F63" i="24" s="1"/>
  <c r="AU62" i="24"/>
  <c r="AK62" i="24"/>
  <c r="Q62" i="24"/>
  <c r="E62" i="24"/>
  <c r="F62" i="24" s="1" a="1"/>
  <c r="F62" i="24" s="1"/>
  <c r="AU61" i="24"/>
  <c r="AK61" i="24"/>
  <c r="Q61" i="24"/>
  <c r="E61" i="24"/>
  <c r="F61" i="24" s="1" a="1"/>
  <c r="F61" i="24" s="1"/>
  <c r="AU60" i="24"/>
  <c r="AK60" i="24"/>
  <c r="Q60" i="24"/>
  <c r="E60" i="24"/>
  <c r="F60" i="24" s="1" a="1"/>
  <c r="F60" i="24" s="1"/>
  <c r="AU59" i="24"/>
  <c r="AK59" i="24"/>
  <c r="Q59" i="24"/>
  <c r="E59" i="24"/>
  <c r="F59" i="24" s="1" a="1"/>
  <c r="F59" i="24" s="1"/>
  <c r="AU58" i="24"/>
  <c r="AK58" i="24"/>
  <c r="Q58" i="24"/>
  <c r="E58" i="24"/>
  <c r="F58" i="24" s="1" a="1"/>
  <c r="F58" i="24" s="1"/>
  <c r="AU57" i="24"/>
  <c r="AK57" i="24"/>
  <c r="Q57" i="24"/>
  <c r="E57" i="24"/>
  <c r="F57" i="24" s="1" a="1"/>
  <c r="F57" i="24" s="1"/>
  <c r="AU56" i="24"/>
  <c r="AK56" i="24"/>
  <c r="Q56" i="24"/>
  <c r="E56" i="24"/>
  <c r="F56" i="24" s="1" a="1"/>
  <c r="F56" i="24" s="1"/>
  <c r="AU55" i="24"/>
  <c r="AK55" i="24"/>
  <c r="Q55" i="24"/>
  <c r="E55" i="24"/>
  <c r="F55" i="24" s="1" a="1"/>
  <c r="F55" i="24" s="1"/>
  <c r="AU54" i="24"/>
  <c r="AK54" i="24"/>
  <c r="Q54" i="24"/>
  <c r="E54" i="24"/>
  <c r="F54" i="24" s="1" a="1"/>
  <c r="F54" i="24" s="1"/>
  <c r="AU53" i="24"/>
  <c r="AK53" i="24"/>
  <c r="Q53" i="24"/>
  <c r="E53" i="24"/>
  <c r="F53" i="24" s="1" a="1"/>
  <c r="F53" i="24" s="1"/>
  <c r="AU52" i="24"/>
  <c r="AK52" i="24"/>
  <c r="Q52" i="24"/>
  <c r="E52" i="24"/>
  <c r="F52" i="24" s="1" a="1"/>
  <c r="F52" i="24" s="1"/>
  <c r="AU51" i="24"/>
  <c r="AK51" i="24"/>
  <c r="Q51" i="24"/>
  <c r="E51" i="24"/>
  <c r="F51" i="24" s="1" a="1"/>
  <c r="F51" i="24" s="1"/>
  <c r="AU50" i="24"/>
  <c r="AK50" i="24"/>
  <c r="Q50" i="24"/>
  <c r="E50" i="24"/>
  <c r="F50" i="24" s="1" a="1"/>
  <c r="F50" i="24" s="1"/>
  <c r="AU49" i="24"/>
  <c r="AK49" i="24"/>
  <c r="Q49" i="24"/>
  <c r="E49" i="24"/>
  <c r="F49" i="24" s="1" a="1"/>
  <c r="F49" i="24" s="1"/>
  <c r="AU48" i="24"/>
  <c r="AK48" i="24"/>
  <c r="Q48" i="24"/>
  <c r="E48" i="24"/>
  <c r="F48" i="24" s="1" a="1"/>
  <c r="F48" i="24" s="1"/>
  <c r="AU47" i="24"/>
  <c r="AK47" i="24"/>
  <c r="Q47" i="24"/>
  <c r="E47" i="24"/>
  <c r="F47" i="24" s="1" a="1"/>
  <c r="F47" i="24" s="1"/>
  <c r="AU46" i="24"/>
  <c r="AK46" i="24"/>
  <c r="Q46" i="24"/>
  <c r="E46" i="24"/>
  <c r="F46" i="24" s="1" a="1"/>
  <c r="F46" i="24" s="1"/>
  <c r="AU45" i="24"/>
  <c r="AK45" i="24"/>
  <c r="Q45" i="24"/>
  <c r="E45" i="24"/>
  <c r="F45" i="24" s="1" a="1"/>
  <c r="F45" i="24" s="1"/>
  <c r="AU44" i="24"/>
  <c r="AK44" i="24"/>
  <c r="Q44" i="24"/>
  <c r="E44" i="24"/>
  <c r="F44" i="24" s="1" a="1"/>
  <c r="F44" i="24" s="1"/>
  <c r="AU43" i="24"/>
  <c r="AK43" i="24"/>
  <c r="Q43" i="24"/>
  <c r="E43" i="24"/>
  <c r="F43" i="24" s="1" a="1"/>
  <c r="F43" i="24" s="1"/>
  <c r="AU42" i="24"/>
  <c r="AK42" i="24"/>
  <c r="Q42" i="24"/>
  <c r="E42" i="24"/>
  <c r="F42" i="24" s="1" a="1"/>
  <c r="F42" i="24" s="1"/>
  <c r="AU41" i="24"/>
  <c r="AK41" i="24"/>
  <c r="Q41" i="24"/>
  <c r="E41" i="24"/>
  <c r="F41" i="24" s="1" a="1"/>
  <c r="F41" i="24" s="1"/>
  <c r="AU40" i="24"/>
  <c r="AK40" i="24"/>
  <c r="Q40" i="24"/>
  <c r="E40" i="24"/>
  <c r="F40" i="24" s="1" a="1"/>
  <c r="F40" i="24" s="1"/>
  <c r="AU39" i="24"/>
  <c r="AK39" i="24"/>
  <c r="Q39" i="24"/>
  <c r="E39" i="24"/>
  <c r="F39" i="24" s="1" a="1"/>
  <c r="F39" i="24" s="1"/>
  <c r="AU38" i="24"/>
  <c r="AK38" i="24"/>
  <c r="Q38" i="24"/>
  <c r="E38" i="24"/>
  <c r="F38" i="24" s="1" a="1"/>
  <c r="F38" i="24" s="1"/>
  <c r="AU37" i="24"/>
  <c r="AK37" i="24"/>
  <c r="Q37" i="24"/>
  <c r="E37" i="24"/>
  <c r="F37" i="24" s="1" a="1"/>
  <c r="F37" i="24" s="1"/>
  <c r="AU36" i="24"/>
  <c r="AK36" i="24"/>
  <c r="Q36" i="24"/>
  <c r="E36" i="24"/>
  <c r="F36" i="24" s="1" a="1"/>
  <c r="F36" i="24" s="1"/>
  <c r="AU35" i="24"/>
  <c r="AK35" i="24"/>
  <c r="Q35" i="24"/>
  <c r="E35" i="24"/>
  <c r="F35" i="24" s="1" a="1"/>
  <c r="F35" i="24" s="1"/>
  <c r="AU34" i="24"/>
  <c r="AK34" i="24"/>
  <c r="Q34" i="24"/>
  <c r="E34" i="24"/>
  <c r="F34" i="24" s="1" a="1"/>
  <c r="F34" i="24" s="1"/>
  <c r="AU33" i="24"/>
  <c r="AK33" i="24"/>
  <c r="Q33" i="24"/>
  <c r="E33" i="24"/>
  <c r="F33" i="24" s="1" a="1"/>
  <c r="F33" i="24" s="1"/>
  <c r="AU32" i="24"/>
  <c r="AK32" i="24"/>
  <c r="Q32" i="24"/>
  <c r="E32" i="24"/>
  <c r="F32" i="24" s="1" a="1"/>
  <c r="F32" i="24" s="1"/>
  <c r="AU31" i="24"/>
  <c r="AK31" i="24"/>
  <c r="Q31" i="24"/>
  <c r="E31" i="24"/>
  <c r="F31" i="24" s="1" a="1"/>
  <c r="F31" i="24" s="1"/>
  <c r="AU30" i="24"/>
  <c r="AK30" i="24"/>
  <c r="Q30" i="24"/>
  <c r="E30" i="24"/>
  <c r="F30" i="24" s="1" a="1"/>
  <c r="F30" i="24" s="1"/>
  <c r="AU29" i="24"/>
  <c r="AK29" i="24"/>
  <c r="Q29" i="24"/>
  <c r="E29" i="24"/>
  <c r="F29" i="24" s="1" a="1"/>
  <c r="F29" i="24" s="1"/>
  <c r="AU28" i="24"/>
  <c r="AK28" i="24"/>
  <c r="Q28" i="24"/>
  <c r="E28" i="24"/>
  <c r="F28" i="24" s="1" a="1"/>
  <c r="F28" i="24" s="1"/>
  <c r="AU27" i="24"/>
  <c r="AK27" i="24"/>
  <c r="Q27" i="24"/>
  <c r="E27" i="24"/>
  <c r="F27" i="24" s="1" a="1"/>
  <c r="F27" i="24" s="1"/>
  <c r="AU26" i="24"/>
  <c r="AK26" i="24"/>
  <c r="Q26" i="24"/>
  <c r="E26" i="24"/>
  <c r="F26" i="24" s="1" a="1"/>
  <c r="F26" i="24" s="1"/>
  <c r="AU25" i="24"/>
  <c r="AK25" i="24"/>
  <c r="Q25" i="24"/>
  <c r="E25" i="24"/>
  <c r="F25" i="24" s="1" a="1"/>
  <c r="F25" i="24" s="1"/>
  <c r="AU24" i="24"/>
  <c r="AK24" i="24"/>
  <c r="Q24" i="24"/>
  <c r="E24" i="24"/>
  <c r="F24" i="24" s="1" a="1"/>
  <c r="F24" i="24" s="1"/>
  <c r="AU23" i="24"/>
  <c r="AK23" i="24"/>
  <c r="Q23" i="24"/>
  <c r="E23" i="24"/>
  <c r="F23" i="24" s="1" a="1"/>
  <c r="F23" i="24" s="1"/>
  <c r="AU22" i="24"/>
  <c r="AK22" i="24"/>
  <c r="Q22" i="24"/>
  <c r="E22" i="24"/>
  <c r="F22" i="24" s="1" a="1"/>
  <c r="F22" i="24" s="1"/>
  <c r="AU21" i="24"/>
  <c r="AK21" i="24"/>
  <c r="Q21" i="24"/>
  <c r="E21" i="24"/>
  <c r="F21" i="24" s="1" a="1"/>
  <c r="F21" i="24" s="1"/>
  <c r="AU20" i="24"/>
  <c r="AK20" i="24"/>
  <c r="Q20" i="24"/>
  <c r="E20" i="24"/>
  <c r="F20" i="24" s="1" a="1"/>
  <c r="F20" i="24" s="1"/>
  <c r="AU19" i="24"/>
  <c r="AK19" i="24"/>
  <c r="Q19" i="24"/>
  <c r="E19" i="24"/>
  <c r="F19" i="24" s="1" a="1"/>
  <c r="F19" i="24" s="1"/>
  <c r="AU18" i="24"/>
  <c r="AK18" i="24"/>
  <c r="Q18" i="24"/>
  <c r="E18" i="24"/>
  <c r="F18" i="24" s="1" a="1"/>
  <c r="F18" i="24" s="1"/>
  <c r="AU17" i="24"/>
  <c r="AK17" i="24"/>
  <c r="Q17" i="24"/>
  <c r="E17" i="24"/>
  <c r="F17" i="24" s="1" a="1"/>
  <c r="F17" i="24" s="1"/>
  <c r="AU16" i="24"/>
  <c r="AK16" i="24"/>
  <c r="Q16" i="24"/>
  <c r="E16" i="24"/>
  <c r="F16" i="24" s="1" a="1"/>
  <c r="F16" i="24" s="1"/>
  <c r="AU15" i="24"/>
  <c r="AK15" i="24"/>
  <c r="Q15" i="24"/>
  <c r="E15" i="24"/>
  <c r="F15" i="24" s="1" a="1"/>
  <c r="F15" i="24" s="1"/>
  <c r="AU14" i="24"/>
  <c r="AK14" i="24"/>
  <c r="Q14" i="24"/>
  <c r="E14" i="24"/>
  <c r="F14" i="24" s="1" a="1"/>
  <c r="F14" i="24" s="1"/>
  <c r="AU13" i="24"/>
  <c r="AK13" i="24"/>
  <c r="Q13" i="24"/>
  <c r="E13" i="24"/>
  <c r="F13" i="24" s="1" a="1"/>
  <c r="F13" i="24" s="1"/>
  <c r="AU12" i="24"/>
  <c r="AK12" i="24"/>
  <c r="Q12" i="24"/>
  <c r="E12" i="24"/>
  <c r="F12" i="24" s="1" a="1"/>
  <c r="F12" i="24" s="1"/>
  <c r="AU11" i="24"/>
  <c r="AK11" i="24"/>
  <c r="Q11" i="24"/>
  <c r="E11" i="24"/>
  <c r="F11" i="24" s="1" a="1"/>
  <c r="F11" i="24" s="1"/>
  <c r="AU10" i="24"/>
  <c r="AK10" i="24"/>
  <c r="Q10" i="24"/>
  <c r="E10" i="24"/>
  <c r="F10" i="24" s="1" a="1"/>
  <c r="F10" i="24" s="1"/>
  <c r="AU9" i="24"/>
  <c r="AK9" i="24"/>
  <c r="Q9" i="24"/>
  <c r="E9" i="24"/>
  <c r="F9" i="24" s="1" a="1"/>
  <c r="F9" i="24" s="1"/>
  <c r="AU8" i="24"/>
  <c r="AK8" i="24"/>
  <c r="Q8" i="24"/>
  <c r="E8" i="24"/>
  <c r="F8" i="24" s="1" a="1"/>
  <c r="F8" i="24" s="1"/>
  <c r="AU7" i="24"/>
  <c r="AK7" i="24"/>
  <c r="Q7" i="24"/>
  <c r="E7" i="24"/>
  <c r="F7" i="24" s="1" a="1"/>
  <c r="F7" i="24" s="1"/>
  <c r="AU6" i="24"/>
  <c r="AK6" i="24"/>
  <c r="Q6" i="24"/>
  <c r="E6" i="24"/>
  <c r="F6" i="24" s="1" a="1"/>
  <c r="F6" i="24" s="1"/>
  <c r="AU5" i="24"/>
  <c r="AK5" i="24"/>
  <c r="Q5" i="24"/>
  <c r="E5" i="24"/>
  <c r="F5" i="24" s="1" a="1"/>
  <c r="F5" i="24" s="1"/>
  <c r="AU4" i="24"/>
  <c r="AK4" i="24"/>
  <c r="Q4" i="24"/>
  <c r="E4" i="24"/>
  <c r="F4" i="24" s="1" a="1"/>
  <c r="F4" i="24" s="1"/>
  <c r="AU3" i="24"/>
  <c r="AK3" i="24"/>
  <c r="Q3" i="24"/>
  <c r="E3" i="24"/>
  <c r="F3" i="24" s="1" a="1"/>
  <c r="F3" i="24" s="1"/>
  <c r="AU2" i="24"/>
  <c r="AK2" i="24"/>
  <c r="AK141" i="24" s="1"/>
  <c r="Q2" i="24"/>
  <c r="E2" i="24"/>
  <c r="F2" i="24" s="1" a="1"/>
  <c r="F2" i="24" s="1"/>
  <c r="AT142" i="23"/>
  <c r="AS142" i="23"/>
  <c r="AR142" i="23"/>
  <c r="AQ142" i="23"/>
  <c r="AP142" i="23"/>
  <c r="AO142" i="23"/>
  <c r="AN142" i="23"/>
  <c r="AM142" i="23"/>
  <c r="AL142" i="23"/>
  <c r="AJ142" i="23"/>
  <c r="AI142" i="23"/>
  <c r="AH142" i="23"/>
  <c r="AG142" i="23"/>
  <c r="AF142" i="23"/>
  <c r="AE142" i="23"/>
  <c r="AD142" i="23"/>
  <c r="AC142" i="23"/>
  <c r="AB142" i="23"/>
  <c r="AA142" i="23"/>
  <c r="Z142" i="23"/>
  <c r="Y142" i="23"/>
  <c r="X142" i="23"/>
  <c r="W142" i="23"/>
  <c r="V142" i="23"/>
  <c r="U142" i="23"/>
  <c r="T142" i="23"/>
  <c r="S142" i="23"/>
  <c r="R142" i="23"/>
  <c r="Q135" i="23"/>
  <c r="H142" i="23"/>
  <c r="I142" i="23"/>
  <c r="J142" i="23"/>
  <c r="K142" i="23"/>
  <c r="L142" i="23"/>
  <c r="M142" i="23"/>
  <c r="N142" i="23"/>
  <c r="O142" i="23"/>
  <c r="P142" i="23"/>
  <c r="G142" i="23"/>
  <c r="AT141" i="23"/>
  <c r="AS141" i="23"/>
  <c r="AR141" i="23"/>
  <c r="AQ141" i="23"/>
  <c r="AP141" i="23"/>
  <c r="AO141" i="23"/>
  <c r="AN141" i="23"/>
  <c r="AM141" i="23"/>
  <c r="AL141" i="23"/>
  <c r="AJ141" i="23"/>
  <c r="AI141" i="23"/>
  <c r="AH141" i="23"/>
  <c r="AG141" i="23"/>
  <c r="AF141" i="23"/>
  <c r="AE141" i="23"/>
  <c r="AD141" i="23"/>
  <c r="AC141" i="23"/>
  <c r="AB141" i="23"/>
  <c r="AA141" i="23"/>
  <c r="Z141" i="23"/>
  <c r="Y141" i="23"/>
  <c r="X141" i="23"/>
  <c r="W141" i="23"/>
  <c r="V141" i="23"/>
  <c r="U141" i="23"/>
  <c r="T141" i="23"/>
  <c r="S141" i="23"/>
  <c r="R141" i="23"/>
  <c r="P141" i="23"/>
  <c r="O141" i="23"/>
  <c r="N141" i="23"/>
  <c r="M141" i="23"/>
  <c r="L141" i="23"/>
  <c r="K141" i="23"/>
  <c r="J141" i="23"/>
  <c r="I141" i="23"/>
  <c r="H141" i="23"/>
  <c r="G141" i="23"/>
  <c r="AU139" i="23"/>
  <c r="AK139" i="23"/>
  <c r="Q139" i="23"/>
  <c r="E139" i="23"/>
  <c r="F139" i="23" s="1" a="1"/>
  <c r="F139" i="23" s="1"/>
  <c r="AU138" i="23"/>
  <c r="AK138" i="23"/>
  <c r="Q138" i="23"/>
  <c r="E138" i="23"/>
  <c r="F138" i="23" s="1" a="1"/>
  <c r="F138" i="23" s="1"/>
  <c r="AU137" i="23"/>
  <c r="AK137" i="23"/>
  <c r="Q137" i="23"/>
  <c r="E137" i="23"/>
  <c r="F137" i="23" s="1" a="1"/>
  <c r="F137" i="23" s="1"/>
  <c r="AU136" i="23"/>
  <c r="AK136" i="23"/>
  <c r="Q136" i="23"/>
  <c r="E136" i="23"/>
  <c r="F136" i="23" s="1" a="1"/>
  <c r="F136" i="23" s="1"/>
  <c r="AU135" i="23"/>
  <c r="AK135" i="23"/>
  <c r="E135" i="23"/>
  <c r="F135" i="23" s="1" a="1"/>
  <c r="F135" i="23" s="1"/>
  <c r="AU134" i="23"/>
  <c r="AK134" i="23"/>
  <c r="Q134" i="23"/>
  <c r="E134" i="23"/>
  <c r="F134" i="23" s="1" a="1"/>
  <c r="F134" i="23" s="1"/>
  <c r="AU133" i="23"/>
  <c r="AK133" i="23"/>
  <c r="Q133" i="23"/>
  <c r="E133" i="23"/>
  <c r="F133" i="23" s="1" a="1"/>
  <c r="F133" i="23" s="1"/>
  <c r="AU132" i="23"/>
  <c r="AK132" i="23"/>
  <c r="Q132" i="23"/>
  <c r="E132" i="23"/>
  <c r="F132" i="23" s="1" a="1"/>
  <c r="F132" i="23" s="1"/>
  <c r="AU131" i="23"/>
  <c r="AK131" i="23"/>
  <c r="Q131" i="23"/>
  <c r="E131" i="23"/>
  <c r="F131" i="23" s="1" a="1"/>
  <c r="F131" i="23" s="1"/>
  <c r="AU130" i="23"/>
  <c r="AK130" i="23"/>
  <c r="Q130" i="23"/>
  <c r="E130" i="23"/>
  <c r="F130" i="23" s="1" a="1"/>
  <c r="F130" i="23" s="1"/>
  <c r="AU129" i="23"/>
  <c r="AK129" i="23"/>
  <c r="Q129" i="23"/>
  <c r="E129" i="23"/>
  <c r="F129" i="23" s="1" a="1"/>
  <c r="F129" i="23" s="1"/>
  <c r="AU128" i="23"/>
  <c r="AK128" i="23"/>
  <c r="Q128" i="23"/>
  <c r="E128" i="23"/>
  <c r="F128" i="23" s="1" a="1"/>
  <c r="F128" i="23" s="1"/>
  <c r="AU127" i="23"/>
  <c r="AK127" i="23"/>
  <c r="Q127" i="23"/>
  <c r="E127" i="23"/>
  <c r="F127" i="23" s="1" a="1"/>
  <c r="F127" i="23" s="1"/>
  <c r="AU126" i="23"/>
  <c r="AK126" i="23"/>
  <c r="Q126" i="23"/>
  <c r="E126" i="23"/>
  <c r="F126" i="23" s="1" a="1"/>
  <c r="F126" i="23" s="1"/>
  <c r="AU125" i="23"/>
  <c r="AK125" i="23"/>
  <c r="Q125" i="23"/>
  <c r="E125" i="23"/>
  <c r="F125" i="23" s="1" a="1"/>
  <c r="F125" i="23" s="1"/>
  <c r="AU124" i="23"/>
  <c r="AK124" i="23"/>
  <c r="Q124" i="23"/>
  <c r="E124" i="23"/>
  <c r="F124" i="23" s="1" a="1"/>
  <c r="F124" i="23" s="1"/>
  <c r="AU123" i="23"/>
  <c r="AK123" i="23"/>
  <c r="Q123" i="23"/>
  <c r="E123" i="23"/>
  <c r="F123" i="23" s="1" a="1"/>
  <c r="F123" i="23" s="1"/>
  <c r="AU122" i="23"/>
  <c r="AK122" i="23"/>
  <c r="Q122" i="23"/>
  <c r="E122" i="23"/>
  <c r="F122" i="23" s="1" a="1"/>
  <c r="F122" i="23" s="1"/>
  <c r="AU121" i="23"/>
  <c r="AK121" i="23"/>
  <c r="Q121" i="23"/>
  <c r="E121" i="23"/>
  <c r="F121" i="23" s="1" a="1"/>
  <c r="F121" i="23" s="1"/>
  <c r="AU120" i="23"/>
  <c r="AK120" i="23"/>
  <c r="Q120" i="23"/>
  <c r="E120" i="23"/>
  <c r="F120" i="23" s="1" a="1"/>
  <c r="F120" i="23" s="1"/>
  <c r="AU119" i="23"/>
  <c r="AK119" i="23"/>
  <c r="Q119" i="23"/>
  <c r="E119" i="23"/>
  <c r="F119" i="23" s="1" a="1"/>
  <c r="F119" i="23" s="1"/>
  <c r="AU118" i="23"/>
  <c r="AK118" i="23"/>
  <c r="Q118" i="23"/>
  <c r="E118" i="23"/>
  <c r="F118" i="23" s="1" a="1"/>
  <c r="F118" i="23" s="1"/>
  <c r="AU117" i="23"/>
  <c r="AK117" i="23"/>
  <c r="Q117" i="23"/>
  <c r="E117" i="23"/>
  <c r="F117" i="23" s="1" a="1"/>
  <c r="F117" i="23" s="1"/>
  <c r="AU116" i="23"/>
  <c r="AK116" i="23"/>
  <c r="Q116" i="23"/>
  <c r="E116" i="23"/>
  <c r="F116" i="23" s="1" a="1"/>
  <c r="F116" i="23" s="1"/>
  <c r="AU115" i="23"/>
  <c r="AK115" i="23"/>
  <c r="Q115" i="23"/>
  <c r="E115" i="23"/>
  <c r="F115" i="23" s="1" a="1"/>
  <c r="F115" i="23" s="1"/>
  <c r="AU114" i="23"/>
  <c r="AK114" i="23"/>
  <c r="Q114" i="23"/>
  <c r="E114" i="23"/>
  <c r="F114" i="23" s="1" a="1"/>
  <c r="F114" i="23" s="1"/>
  <c r="AU113" i="23"/>
  <c r="AK113" i="23"/>
  <c r="Q113" i="23"/>
  <c r="E113" i="23"/>
  <c r="F113" i="23" s="1" a="1"/>
  <c r="F113" i="23" s="1"/>
  <c r="AU112" i="23"/>
  <c r="AK112" i="23"/>
  <c r="Q112" i="23"/>
  <c r="E112" i="23"/>
  <c r="F112" i="23" s="1" a="1"/>
  <c r="F112" i="23" s="1"/>
  <c r="AU111" i="23"/>
  <c r="AK111" i="23"/>
  <c r="Q111" i="23"/>
  <c r="E111" i="23"/>
  <c r="F111" i="23" s="1" a="1"/>
  <c r="F111" i="23" s="1"/>
  <c r="AU110" i="23"/>
  <c r="AK110" i="23"/>
  <c r="Q110" i="23"/>
  <c r="E110" i="23"/>
  <c r="F110" i="23" s="1" a="1"/>
  <c r="F110" i="23" s="1"/>
  <c r="AU109" i="23"/>
  <c r="AK109" i="23"/>
  <c r="Q109" i="23"/>
  <c r="E109" i="23"/>
  <c r="F109" i="23" s="1" a="1"/>
  <c r="F109" i="23" s="1"/>
  <c r="AU108" i="23"/>
  <c r="AK108" i="23"/>
  <c r="Q108" i="23"/>
  <c r="E108" i="23"/>
  <c r="F108" i="23" s="1" a="1"/>
  <c r="F108" i="23" s="1"/>
  <c r="AU107" i="23"/>
  <c r="AK107" i="23"/>
  <c r="Q107" i="23"/>
  <c r="E107" i="23"/>
  <c r="F107" i="23" s="1" a="1"/>
  <c r="F107" i="23" s="1"/>
  <c r="AU106" i="23"/>
  <c r="AK106" i="23"/>
  <c r="Q106" i="23"/>
  <c r="E106" i="23"/>
  <c r="F106" i="23" s="1" a="1"/>
  <c r="F106" i="23" s="1"/>
  <c r="AU105" i="23"/>
  <c r="AK105" i="23"/>
  <c r="Q105" i="23"/>
  <c r="E105" i="23"/>
  <c r="F105" i="23" s="1" a="1"/>
  <c r="F105" i="23" s="1"/>
  <c r="AU104" i="23"/>
  <c r="AK104" i="23"/>
  <c r="Q104" i="23"/>
  <c r="E104" i="23"/>
  <c r="F104" i="23" s="1" a="1"/>
  <c r="F104" i="23" s="1"/>
  <c r="AU103" i="23"/>
  <c r="AK103" i="23"/>
  <c r="Q103" i="23"/>
  <c r="E103" i="23"/>
  <c r="F103" i="23" s="1" a="1"/>
  <c r="F103" i="23" s="1"/>
  <c r="AU102" i="23"/>
  <c r="AK102" i="23"/>
  <c r="Q102" i="23"/>
  <c r="E102" i="23"/>
  <c r="F102" i="23" s="1" a="1"/>
  <c r="F102" i="23" s="1"/>
  <c r="AU101" i="23"/>
  <c r="AK101" i="23"/>
  <c r="Q101" i="23"/>
  <c r="E101" i="23"/>
  <c r="F101" i="23" s="1" a="1"/>
  <c r="F101" i="23" s="1"/>
  <c r="AU100" i="23"/>
  <c r="AK100" i="23"/>
  <c r="Q100" i="23"/>
  <c r="E100" i="23"/>
  <c r="F100" i="23" s="1" a="1"/>
  <c r="F100" i="23" s="1"/>
  <c r="AU99" i="23"/>
  <c r="AK99" i="23"/>
  <c r="Q99" i="23"/>
  <c r="E99" i="23"/>
  <c r="F99" i="23" s="1" a="1"/>
  <c r="F99" i="23" s="1"/>
  <c r="AU98" i="23"/>
  <c r="AK98" i="23"/>
  <c r="Q98" i="23"/>
  <c r="E98" i="23"/>
  <c r="F98" i="23" s="1" a="1"/>
  <c r="F98" i="23" s="1"/>
  <c r="AU97" i="23"/>
  <c r="AK97" i="23"/>
  <c r="Q97" i="23"/>
  <c r="E97" i="23"/>
  <c r="F97" i="23" s="1" a="1"/>
  <c r="F97" i="23" s="1"/>
  <c r="AU96" i="23"/>
  <c r="AK96" i="23"/>
  <c r="Q96" i="23"/>
  <c r="E96" i="23"/>
  <c r="F96" i="23" s="1" a="1"/>
  <c r="F96" i="23" s="1"/>
  <c r="AU95" i="23"/>
  <c r="AK95" i="23"/>
  <c r="Q95" i="23"/>
  <c r="E95" i="23"/>
  <c r="F95" i="23" s="1" a="1"/>
  <c r="F95" i="23" s="1"/>
  <c r="AU94" i="23"/>
  <c r="AK94" i="23"/>
  <c r="Q94" i="23"/>
  <c r="E94" i="23"/>
  <c r="F94" i="23" s="1" a="1"/>
  <c r="F94" i="23" s="1"/>
  <c r="AU93" i="23"/>
  <c r="AK93" i="23"/>
  <c r="Q93" i="23"/>
  <c r="E93" i="23"/>
  <c r="F93" i="23" s="1" a="1"/>
  <c r="F93" i="23" s="1"/>
  <c r="AU92" i="23"/>
  <c r="AK92" i="23"/>
  <c r="Q92" i="23"/>
  <c r="E92" i="23"/>
  <c r="F92" i="23" s="1" a="1"/>
  <c r="F92" i="23" s="1"/>
  <c r="AU91" i="23"/>
  <c r="AK91" i="23"/>
  <c r="Q91" i="23"/>
  <c r="E91" i="23"/>
  <c r="F91" i="23" s="1" a="1"/>
  <c r="F91" i="23" s="1"/>
  <c r="AU90" i="23"/>
  <c r="AK90" i="23"/>
  <c r="Q90" i="23"/>
  <c r="E90" i="23"/>
  <c r="F90" i="23" s="1" a="1"/>
  <c r="F90" i="23" s="1"/>
  <c r="AU89" i="23"/>
  <c r="AK89" i="23"/>
  <c r="Q89" i="23"/>
  <c r="E89" i="23"/>
  <c r="F89" i="23" s="1" a="1"/>
  <c r="F89" i="23" s="1"/>
  <c r="AU88" i="23"/>
  <c r="AK88" i="23"/>
  <c r="Q88" i="23"/>
  <c r="E88" i="23"/>
  <c r="F88" i="23" s="1" a="1"/>
  <c r="F88" i="23" s="1"/>
  <c r="AU87" i="23"/>
  <c r="AK87" i="23"/>
  <c r="Q87" i="23"/>
  <c r="E87" i="23"/>
  <c r="F87" i="23" s="1" a="1"/>
  <c r="F87" i="23" s="1"/>
  <c r="AU86" i="23"/>
  <c r="AK86" i="23"/>
  <c r="Q86" i="23"/>
  <c r="E86" i="23"/>
  <c r="F86" i="23" s="1" a="1"/>
  <c r="F86" i="23" s="1"/>
  <c r="AU85" i="23"/>
  <c r="AK85" i="23"/>
  <c r="Q85" i="23"/>
  <c r="E85" i="23"/>
  <c r="F85" i="23" s="1" a="1"/>
  <c r="F85" i="23" s="1"/>
  <c r="AU84" i="23"/>
  <c r="AK84" i="23"/>
  <c r="Q84" i="23"/>
  <c r="E84" i="23"/>
  <c r="F84" i="23" s="1" a="1"/>
  <c r="F84" i="23" s="1"/>
  <c r="AU83" i="23"/>
  <c r="AK83" i="23"/>
  <c r="Q83" i="23"/>
  <c r="E83" i="23"/>
  <c r="F83" i="23" s="1" a="1"/>
  <c r="F83" i="23" s="1"/>
  <c r="AU82" i="23"/>
  <c r="AK82" i="23"/>
  <c r="Q82" i="23"/>
  <c r="E82" i="23"/>
  <c r="F82" i="23" s="1" a="1"/>
  <c r="F82" i="23" s="1"/>
  <c r="AU81" i="23"/>
  <c r="AK81" i="23"/>
  <c r="Q81" i="23"/>
  <c r="E81" i="23"/>
  <c r="F81" i="23" s="1" a="1"/>
  <c r="F81" i="23" s="1"/>
  <c r="AU80" i="23"/>
  <c r="AK80" i="23"/>
  <c r="Q80" i="23"/>
  <c r="E80" i="23"/>
  <c r="F80" i="23" s="1" a="1"/>
  <c r="F80" i="23" s="1"/>
  <c r="AU79" i="23"/>
  <c r="AK79" i="23"/>
  <c r="Q79" i="23"/>
  <c r="E79" i="23"/>
  <c r="F79" i="23" s="1" a="1"/>
  <c r="F79" i="23" s="1"/>
  <c r="AU78" i="23"/>
  <c r="AK78" i="23"/>
  <c r="Q78" i="23"/>
  <c r="E78" i="23"/>
  <c r="F78" i="23" s="1" a="1"/>
  <c r="F78" i="23" s="1"/>
  <c r="AU77" i="23"/>
  <c r="AK77" i="23"/>
  <c r="Q77" i="23"/>
  <c r="E77" i="23"/>
  <c r="F77" i="23" s="1" a="1"/>
  <c r="F77" i="23" s="1"/>
  <c r="AU76" i="23"/>
  <c r="AK76" i="23"/>
  <c r="Q76" i="23"/>
  <c r="E76" i="23"/>
  <c r="F76" i="23" s="1" a="1"/>
  <c r="F76" i="23" s="1"/>
  <c r="AU75" i="23"/>
  <c r="AK75" i="23"/>
  <c r="Q75" i="23"/>
  <c r="E75" i="23"/>
  <c r="F75" i="23" s="1" a="1"/>
  <c r="F75" i="23" s="1"/>
  <c r="AU74" i="23"/>
  <c r="AK74" i="23"/>
  <c r="Q74" i="23"/>
  <c r="E74" i="23"/>
  <c r="F74" i="23" s="1" a="1"/>
  <c r="F74" i="23" s="1"/>
  <c r="AU73" i="23"/>
  <c r="AK73" i="23"/>
  <c r="Q73" i="23"/>
  <c r="E73" i="23"/>
  <c r="F73" i="23" s="1" a="1"/>
  <c r="F73" i="23" s="1"/>
  <c r="AU72" i="23"/>
  <c r="AK72" i="23"/>
  <c r="Q72" i="23"/>
  <c r="E72" i="23"/>
  <c r="F72" i="23" s="1" a="1"/>
  <c r="F72" i="23" s="1"/>
  <c r="AU71" i="23"/>
  <c r="AK71" i="23"/>
  <c r="Q71" i="23"/>
  <c r="E71" i="23"/>
  <c r="F71" i="23" s="1" a="1"/>
  <c r="F71" i="23" s="1"/>
  <c r="AU70" i="23"/>
  <c r="AK70" i="23"/>
  <c r="Q70" i="23"/>
  <c r="E70" i="23"/>
  <c r="F70" i="23" s="1" a="1"/>
  <c r="F70" i="23" s="1"/>
  <c r="AU69" i="23"/>
  <c r="AK69" i="23"/>
  <c r="Q69" i="23"/>
  <c r="E69" i="23"/>
  <c r="F69" i="23" s="1" a="1"/>
  <c r="F69" i="23" s="1"/>
  <c r="AU68" i="23"/>
  <c r="AK68" i="23"/>
  <c r="Q68" i="23"/>
  <c r="E68" i="23"/>
  <c r="F68" i="23" s="1" a="1"/>
  <c r="F68" i="23" s="1"/>
  <c r="AU67" i="23"/>
  <c r="AK67" i="23"/>
  <c r="Q67" i="23"/>
  <c r="E67" i="23"/>
  <c r="F67" i="23" s="1" a="1"/>
  <c r="F67" i="23" s="1"/>
  <c r="AU66" i="23"/>
  <c r="AK66" i="23"/>
  <c r="Q66" i="23"/>
  <c r="E66" i="23"/>
  <c r="F66" i="23" s="1" a="1"/>
  <c r="F66" i="23" s="1"/>
  <c r="AU65" i="23"/>
  <c r="AK65" i="23"/>
  <c r="Q65" i="23"/>
  <c r="E65" i="23"/>
  <c r="F65" i="23" s="1" a="1"/>
  <c r="F65" i="23" s="1"/>
  <c r="AU64" i="23"/>
  <c r="AK64" i="23"/>
  <c r="Q64" i="23"/>
  <c r="E64" i="23"/>
  <c r="F64" i="23" s="1" a="1"/>
  <c r="F64" i="23" s="1"/>
  <c r="AU63" i="23"/>
  <c r="AK63" i="23"/>
  <c r="Q63" i="23"/>
  <c r="E63" i="23"/>
  <c r="F63" i="23" s="1" a="1"/>
  <c r="F63" i="23" s="1"/>
  <c r="AU62" i="23"/>
  <c r="AK62" i="23"/>
  <c r="Q62" i="23"/>
  <c r="E62" i="23"/>
  <c r="F62" i="23" s="1" a="1"/>
  <c r="F62" i="23" s="1"/>
  <c r="AU61" i="23"/>
  <c r="AK61" i="23"/>
  <c r="Q61" i="23"/>
  <c r="E61" i="23"/>
  <c r="F61" i="23" s="1" a="1"/>
  <c r="F61" i="23" s="1"/>
  <c r="AU60" i="23"/>
  <c r="AK60" i="23"/>
  <c r="Q60" i="23"/>
  <c r="E60" i="23"/>
  <c r="F60" i="23" s="1" a="1"/>
  <c r="F60" i="23" s="1"/>
  <c r="AU59" i="23"/>
  <c r="AK59" i="23"/>
  <c r="Q59" i="23"/>
  <c r="E59" i="23"/>
  <c r="F59" i="23" s="1" a="1"/>
  <c r="F59" i="23" s="1"/>
  <c r="AU58" i="23"/>
  <c r="AK58" i="23"/>
  <c r="Q58" i="23"/>
  <c r="E58" i="23"/>
  <c r="F58" i="23" s="1" a="1"/>
  <c r="F58" i="23" s="1"/>
  <c r="AU57" i="23"/>
  <c r="AK57" i="23"/>
  <c r="Q57" i="23"/>
  <c r="E57" i="23"/>
  <c r="F57" i="23" s="1" a="1"/>
  <c r="F57" i="23" s="1"/>
  <c r="AU56" i="23"/>
  <c r="AK56" i="23"/>
  <c r="Q56" i="23"/>
  <c r="E56" i="23"/>
  <c r="F56" i="23" s="1" a="1"/>
  <c r="F56" i="23" s="1"/>
  <c r="AU55" i="23"/>
  <c r="AK55" i="23"/>
  <c r="Q55" i="23"/>
  <c r="E55" i="23"/>
  <c r="F55" i="23" s="1" a="1"/>
  <c r="F55" i="23" s="1"/>
  <c r="AU54" i="23"/>
  <c r="AK54" i="23"/>
  <c r="Q54" i="23"/>
  <c r="E54" i="23"/>
  <c r="F54" i="23" s="1" a="1"/>
  <c r="F54" i="23" s="1"/>
  <c r="AU53" i="23"/>
  <c r="AK53" i="23"/>
  <c r="Q53" i="23"/>
  <c r="E53" i="23"/>
  <c r="F53" i="23" s="1" a="1"/>
  <c r="F53" i="23" s="1"/>
  <c r="AU52" i="23"/>
  <c r="AK52" i="23"/>
  <c r="Q52" i="23"/>
  <c r="E52" i="23"/>
  <c r="F52" i="23" s="1" a="1"/>
  <c r="F52" i="23" s="1"/>
  <c r="AU51" i="23"/>
  <c r="AK51" i="23"/>
  <c r="Q51" i="23"/>
  <c r="E51" i="23"/>
  <c r="F51" i="23" s="1" a="1"/>
  <c r="F51" i="23" s="1"/>
  <c r="AU50" i="23"/>
  <c r="AK50" i="23"/>
  <c r="Q50" i="23"/>
  <c r="E50" i="23"/>
  <c r="F50" i="23" s="1" a="1"/>
  <c r="F50" i="23" s="1"/>
  <c r="AU49" i="23"/>
  <c r="AK49" i="23"/>
  <c r="Q49" i="23"/>
  <c r="E49" i="23"/>
  <c r="F49" i="23" s="1" a="1"/>
  <c r="F49" i="23" s="1"/>
  <c r="AU48" i="23"/>
  <c r="AK48" i="23"/>
  <c r="Q48" i="23"/>
  <c r="E48" i="23"/>
  <c r="F48" i="23" s="1" a="1"/>
  <c r="F48" i="23" s="1"/>
  <c r="AU47" i="23"/>
  <c r="AK47" i="23"/>
  <c r="Q47" i="23"/>
  <c r="E47" i="23"/>
  <c r="F47" i="23" s="1" a="1"/>
  <c r="F47" i="23" s="1"/>
  <c r="AU46" i="23"/>
  <c r="AK46" i="23"/>
  <c r="Q46" i="23"/>
  <c r="E46" i="23"/>
  <c r="F46" i="23" s="1" a="1"/>
  <c r="F46" i="23" s="1"/>
  <c r="AU45" i="23"/>
  <c r="AK45" i="23"/>
  <c r="Q45" i="23"/>
  <c r="E45" i="23"/>
  <c r="F45" i="23" s="1" a="1"/>
  <c r="F45" i="23" s="1"/>
  <c r="AU44" i="23"/>
  <c r="AK44" i="23"/>
  <c r="Q44" i="23"/>
  <c r="E44" i="23"/>
  <c r="F44" i="23" s="1" a="1"/>
  <c r="F44" i="23" s="1"/>
  <c r="AU43" i="23"/>
  <c r="AK43" i="23"/>
  <c r="Q43" i="23"/>
  <c r="E43" i="23"/>
  <c r="F43" i="23" s="1" a="1"/>
  <c r="F43" i="23" s="1"/>
  <c r="AU42" i="23"/>
  <c r="AK42" i="23"/>
  <c r="Q42" i="23"/>
  <c r="E42" i="23"/>
  <c r="F42" i="23" s="1" a="1"/>
  <c r="F42" i="23" s="1"/>
  <c r="AU41" i="23"/>
  <c r="AK41" i="23"/>
  <c r="Q41" i="23"/>
  <c r="E41" i="23"/>
  <c r="F41" i="23" s="1" a="1"/>
  <c r="F41" i="23" s="1"/>
  <c r="AU40" i="23"/>
  <c r="AK40" i="23"/>
  <c r="Q40" i="23"/>
  <c r="E40" i="23"/>
  <c r="F40" i="23" s="1" a="1"/>
  <c r="F40" i="23" s="1"/>
  <c r="AU39" i="23"/>
  <c r="AK39" i="23"/>
  <c r="Q39" i="23"/>
  <c r="E39" i="23"/>
  <c r="F39" i="23" s="1" a="1"/>
  <c r="F39" i="23" s="1"/>
  <c r="AU38" i="23"/>
  <c r="AK38" i="23"/>
  <c r="Q38" i="23"/>
  <c r="E38" i="23"/>
  <c r="F38" i="23" s="1" a="1"/>
  <c r="F38" i="23" s="1"/>
  <c r="AU37" i="23"/>
  <c r="AK37" i="23"/>
  <c r="Q37" i="23"/>
  <c r="E37" i="23"/>
  <c r="F37" i="23" s="1" a="1"/>
  <c r="F37" i="23" s="1"/>
  <c r="AU36" i="23"/>
  <c r="AK36" i="23"/>
  <c r="Q36" i="23"/>
  <c r="E36" i="23"/>
  <c r="F36" i="23" s="1" a="1"/>
  <c r="F36" i="23" s="1"/>
  <c r="AU35" i="23"/>
  <c r="AK35" i="23"/>
  <c r="Q35" i="23"/>
  <c r="E35" i="23"/>
  <c r="F35" i="23" s="1" a="1"/>
  <c r="F35" i="23" s="1"/>
  <c r="AU34" i="23"/>
  <c r="AK34" i="23"/>
  <c r="Q34" i="23"/>
  <c r="E34" i="23"/>
  <c r="F34" i="23" s="1" a="1"/>
  <c r="F34" i="23" s="1"/>
  <c r="AU33" i="23"/>
  <c r="AK33" i="23"/>
  <c r="Q33" i="23"/>
  <c r="E33" i="23"/>
  <c r="F33" i="23" s="1" a="1"/>
  <c r="F33" i="23" s="1"/>
  <c r="AU32" i="23"/>
  <c r="AK32" i="23"/>
  <c r="Q32" i="23"/>
  <c r="E32" i="23"/>
  <c r="F32" i="23" s="1" a="1"/>
  <c r="F32" i="23" s="1"/>
  <c r="AU31" i="23"/>
  <c r="AK31" i="23"/>
  <c r="Q31" i="23"/>
  <c r="E31" i="23"/>
  <c r="F31" i="23" s="1" a="1"/>
  <c r="F31" i="23" s="1"/>
  <c r="AU30" i="23"/>
  <c r="AK30" i="23"/>
  <c r="Q30" i="23"/>
  <c r="E30" i="23"/>
  <c r="F30" i="23" s="1" a="1"/>
  <c r="F30" i="23" s="1"/>
  <c r="AU29" i="23"/>
  <c r="AK29" i="23"/>
  <c r="Q29" i="23"/>
  <c r="E29" i="23"/>
  <c r="F29" i="23" s="1" a="1"/>
  <c r="F29" i="23" s="1"/>
  <c r="AU28" i="23"/>
  <c r="AK28" i="23"/>
  <c r="Q28" i="23"/>
  <c r="E28" i="23"/>
  <c r="F28" i="23" s="1" a="1"/>
  <c r="F28" i="23" s="1"/>
  <c r="AU27" i="23"/>
  <c r="AK27" i="23"/>
  <c r="Q27" i="23"/>
  <c r="E27" i="23"/>
  <c r="F27" i="23" s="1" a="1"/>
  <c r="F27" i="23" s="1"/>
  <c r="AU26" i="23"/>
  <c r="AK26" i="23"/>
  <c r="Q26" i="23"/>
  <c r="E26" i="23"/>
  <c r="F26" i="23" s="1" a="1"/>
  <c r="F26" i="23" s="1"/>
  <c r="AU25" i="23"/>
  <c r="AK25" i="23"/>
  <c r="Q25" i="23"/>
  <c r="E25" i="23"/>
  <c r="F25" i="23" s="1" a="1"/>
  <c r="F25" i="23" s="1"/>
  <c r="AU24" i="23"/>
  <c r="AK24" i="23"/>
  <c r="Q24" i="23"/>
  <c r="E24" i="23"/>
  <c r="F24" i="23" s="1" a="1"/>
  <c r="F24" i="23" s="1"/>
  <c r="AU23" i="23"/>
  <c r="AK23" i="23"/>
  <c r="Q23" i="23"/>
  <c r="E23" i="23"/>
  <c r="F23" i="23" s="1" a="1"/>
  <c r="F23" i="23" s="1"/>
  <c r="AU22" i="23"/>
  <c r="AK22" i="23"/>
  <c r="Q22" i="23"/>
  <c r="E22" i="23"/>
  <c r="F22" i="23" s="1" a="1"/>
  <c r="F22" i="23" s="1"/>
  <c r="AU21" i="23"/>
  <c r="AK21" i="23"/>
  <c r="Q21" i="23"/>
  <c r="E21" i="23"/>
  <c r="F21" i="23" s="1" a="1"/>
  <c r="F21" i="23" s="1"/>
  <c r="AU20" i="23"/>
  <c r="AK20" i="23"/>
  <c r="Q20" i="23"/>
  <c r="E20" i="23"/>
  <c r="F20" i="23" s="1" a="1"/>
  <c r="F20" i="23" s="1"/>
  <c r="AU19" i="23"/>
  <c r="AK19" i="23"/>
  <c r="Q19" i="23"/>
  <c r="E19" i="23"/>
  <c r="F19" i="23" s="1" a="1"/>
  <c r="F19" i="23" s="1"/>
  <c r="AU18" i="23"/>
  <c r="AK18" i="23"/>
  <c r="Q18" i="23"/>
  <c r="E18" i="23"/>
  <c r="F18" i="23" s="1" a="1"/>
  <c r="F18" i="23" s="1"/>
  <c r="AU17" i="23"/>
  <c r="AK17" i="23"/>
  <c r="Q17" i="23"/>
  <c r="E17" i="23"/>
  <c r="F17" i="23" s="1" a="1"/>
  <c r="F17" i="23" s="1"/>
  <c r="AU16" i="23"/>
  <c r="AK16" i="23"/>
  <c r="Q16" i="23"/>
  <c r="E16" i="23"/>
  <c r="F16" i="23" s="1" a="1"/>
  <c r="F16" i="23" s="1"/>
  <c r="AU15" i="23"/>
  <c r="AK15" i="23"/>
  <c r="Q15" i="23"/>
  <c r="E15" i="23"/>
  <c r="F15" i="23" s="1" a="1"/>
  <c r="F15" i="23" s="1"/>
  <c r="AU14" i="23"/>
  <c r="AK14" i="23"/>
  <c r="Q14" i="23"/>
  <c r="E14" i="23"/>
  <c r="F14" i="23" s="1" a="1"/>
  <c r="F14" i="23" s="1"/>
  <c r="AU13" i="23"/>
  <c r="AK13" i="23"/>
  <c r="Q13" i="23"/>
  <c r="E13" i="23"/>
  <c r="F13" i="23" s="1" a="1"/>
  <c r="F13" i="23" s="1"/>
  <c r="AU12" i="23"/>
  <c r="AK12" i="23"/>
  <c r="Q12" i="23"/>
  <c r="E12" i="23"/>
  <c r="F12" i="23" s="1" a="1"/>
  <c r="F12" i="23" s="1"/>
  <c r="AU11" i="23"/>
  <c r="AK11" i="23"/>
  <c r="Q11" i="23"/>
  <c r="E11" i="23"/>
  <c r="F11" i="23" s="1" a="1"/>
  <c r="F11" i="23" s="1"/>
  <c r="AU10" i="23"/>
  <c r="AK10" i="23"/>
  <c r="Q10" i="23"/>
  <c r="E10" i="23"/>
  <c r="F10" i="23" s="1" a="1"/>
  <c r="F10" i="23" s="1"/>
  <c r="AU9" i="23"/>
  <c r="AK9" i="23"/>
  <c r="Q9" i="23"/>
  <c r="E9" i="23"/>
  <c r="F9" i="23" s="1" a="1"/>
  <c r="F9" i="23" s="1"/>
  <c r="AU8" i="23"/>
  <c r="AK8" i="23"/>
  <c r="Q8" i="23"/>
  <c r="E8" i="23"/>
  <c r="F8" i="23" s="1" a="1"/>
  <c r="F8" i="23" s="1"/>
  <c r="AU7" i="23"/>
  <c r="AK7" i="23"/>
  <c r="Q7" i="23"/>
  <c r="E7" i="23"/>
  <c r="F7" i="23" s="1" a="1"/>
  <c r="F7" i="23" s="1"/>
  <c r="AU6" i="23"/>
  <c r="AK6" i="23"/>
  <c r="Q6" i="23"/>
  <c r="E6" i="23"/>
  <c r="F6" i="23" s="1" a="1"/>
  <c r="F6" i="23" s="1"/>
  <c r="AU5" i="23"/>
  <c r="AK5" i="23"/>
  <c r="Q5" i="23"/>
  <c r="E5" i="23"/>
  <c r="F5" i="23" s="1" a="1"/>
  <c r="F5" i="23" s="1"/>
  <c r="AU4" i="23"/>
  <c r="AK4" i="23"/>
  <c r="Q4" i="23"/>
  <c r="E4" i="23"/>
  <c r="F4" i="23" s="1" a="1"/>
  <c r="F4" i="23" s="1"/>
  <c r="AU3" i="23"/>
  <c r="AK3" i="23"/>
  <c r="Q3" i="23"/>
  <c r="E3" i="23"/>
  <c r="F3" i="23" s="1" a="1"/>
  <c r="F3" i="23" s="1"/>
  <c r="AU2" i="23"/>
  <c r="AK2" i="23"/>
  <c r="AK141" i="23" s="1"/>
  <c r="Q2" i="23"/>
  <c r="E2" i="23"/>
  <c r="F2" i="23" s="1" a="1"/>
  <c r="F2" i="23" s="1"/>
  <c r="AT141" i="22"/>
  <c r="AS141" i="22"/>
  <c r="AR141" i="22"/>
  <c r="AQ141" i="22"/>
  <c r="AP141" i="22"/>
  <c r="AO141" i="22"/>
  <c r="AN141" i="22"/>
  <c r="AM141" i="22"/>
  <c r="AL141" i="22"/>
  <c r="AJ141" i="22"/>
  <c r="AI141" i="22"/>
  <c r="AH141" i="22"/>
  <c r="AG141" i="22"/>
  <c r="AF141" i="22"/>
  <c r="AE141" i="22"/>
  <c r="AD141" i="22"/>
  <c r="AC141" i="22"/>
  <c r="AB141" i="22"/>
  <c r="AA141" i="22"/>
  <c r="Z141" i="22"/>
  <c r="Y141" i="22"/>
  <c r="X141" i="22"/>
  <c r="W141" i="22"/>
  <c r="V141" i="22"/>
  <c r="U141" i="22"/>
  <c r="T141" i="22"/>
  <c r="O141" i="22"/>
  <c r="N141" i="22"/>
  <c r="M141" i="22"/>
  <c r="I141" i="22"/>
  <c r="H141" i="22"/>
  <c r="G141" i="22"/>
  <c r="S141" i="22"/>
  <c r="R141" i="22"/>
  <c r="P141" i="22"/>
  <c r="L141" i="22"/>
  <c r="K141" i="22"/>
  <c r="J141" i="22"/>
  <c r="AK74" i="22"/>
  <c r="AK2" i="22"/>
  <c r="AU139" i="22"/>
  <c r="AK139" i="22"/>
  <c r="Q139" i="22"/>
  <c r="E139" i="22"/>
  <c r="F139" i="22" s="1" a="1"/>
  <c r="F139" i="22" s="1"/>
  <c r="AU138" i="22"/>
  <c r="AK138" i="22"/>
  <c r="Q138" i="22"/>
  <c r="E138" i="22"/>
  <c r="F138" i="22" s="1" a="1"/>
  <c r="F138" i="22" s="1"/>
  <c r="AU137" i="22"/>
  <c r="AK137" i="22"/>
  <c r="Q137" i="22"/>
  <c r="E137" i="22"/>
  <c r="F137" i="22" s="1" a="1"/>
  <c r="F137" i="22" s="1"/>
  <c r="AU136" i="22"/>
  <c r="AK136" i="22"/>
  <c r="Q136" i="22"/>
  <c r="E136" i="22"/>
  <c r="F136" i="22" s="1" a="1"/>
  <c r="F136" i="22" s="1"/>
  <c r="AU135" i="22"/>
  <c r="AK135" i="22"/>
  <c r="Q135" i="22"/>
  <c r="E135" i="22"/>
  <c r="F135" i="22" s="1" a="1"/>
  <c r="F135" i="22" s="1"/>
  <c r="AU134" i="22"/>
  <c r="AK134" i="22"/>
  <c r="Q134" i="22"/>
  <c r="E134" i="22"/>
  <c r="F134" i="22" s="1" a="1"/>
  <c r="F134" i="22" s="1"/>
  <c r="AU133" i="22"/>
  <c r="AK133" i="22"/>
  <c r="Q133" i="22"/>
  <c r="E133" i="22"/>
  <c r="F133" i="22" s="1" a="1"/>
  <c r="F133" i="22" s="1"/>
  <c r="AU132" i="22"/>
  <c r="AK132" i="22"/>
  <c r="Q132" i="22"/>
  <c r="E132" i="22"/>
  <c r="F132" i="22" s="1" a="1"/>
  <c r="F132" i="22" s="1"/>
  <c r="AU131" i="22"/>
  <c r="AK131" i="22"/>
  <c r="Q131" i="22"/>
  <c r="E131" i="22"/>
  <c r="F131" i="22" s="1" a="1"/>
  <c r="F131" i="22" s="1"/>
  <c r="AU130" i="22"/>
  <c r="AK130" i="22"/>
  <c r="Q130" i="22"/>
  <c r="E130" i="22"/>
  <c r="F130" i="22" s="1" a="1"/>
  <c r="F130" i="22" s="1"/>
  <c r="AU129" i="22"/>
  <c r="AK129" i="22"/>
  <c r="Q129" i="22"/>
  <c r="E129" i="22"/>
  <c r="F129" i="22" s="1" a="1"/>
  <c r="F129" i="22" s="1"/>
  <c r="AU128" i="22"/>
  <c r="AK128" i="22"/>
  <c r="Q128" i="22"/>
  <c r="E128" i="22"/>
  <c r="F128" i="22" s="1" a="1"/>
  <c r="F128" i="22" s="1"/>
  <c r="AU127" i="22"/>
  <c r="AK127" i="22"/>
  <c r="Q127" i="22"/>
  <c r="E127" i="22"/>
  <c r="F127" i="22" s="1" a="1"/>
  <c r="F127" i="22" s="1"/>
  <c r="AU126" i="22"/>
  <c r="AK126" i="22"/>
  <c r="Q126" i="22"/>
  <c r="E126" i="22"/>
  <c r="F126" i="22" s="1" a="1"/>
  <c r="F126" i="22" s="1"/>
  <c r="AU125" i="22"/>
  <c r="AK125" i="22"/>
  <c r="Q125" i="22"/>
  <c r="E125" i="22"/>
  <c r="F125" i="22" s="1" a="1"/>
  <c r="F125" i="22" s="1"/>
  <c r="AU124" i="22"/>
  <c r="AK124" i="22"/>
  <c r="Q124" i="22"/>
  <c r="E124" i="22"/>
  <c r="F124" i="22" s="1" a="1"/>
  <c r="F124" i="22" s="1"/>
  <c r="AU123" i="22"/>
  <c r="AK123" i="22"/>
  <c r="Q123" i="22"/>
  <c r="E123" i="22"/>
  <c r="F123" i="22" s="1" a="1"/>
  <c r="F123" i="22" s="1"/>
  <c r="AU122" i="22"/>
  <c r="AK122" i="22"/>
  <c r="Q122" i="22"/>
  <c r="E122" i="22"/>
  <c r="F122" i="22" s="1" a="1"/>
  <c r="F122" i="22" s="1"/>
  <c r="AU121" i="22"/>
  <c r="AK121" i="22"/>
  <c r="Q121" i="22"/>
  <c r="E121" i="22"/>
  <c r="F121" i="22" s="1" a="1"/>
  <c r="F121" i="22" s="1"/>
  <c r="AU120" i="22"/>
  <c r="AK120" i="22"/>
  <c r="Q120" i="22"/>
  <c r="E120" i="22"/>
  <c r="F120" i="22" s="1" a="1"/>
  <c r="F120" i="22" s="1"/>
  <c r="AU119" i="22"/>
  <c r="AK119" i="22"/>
  <c r="Q119" i="22"/>
  <c r="E119" i="22"/>
  <c r="F119" i="22" s="1" a="1"/>
  <c r="F119" i="22" s="1"/>
  <c r="AU118" i="22"/>
  <c r="AK118" i="22"/>
  <c r="Q118" i="22"/>
  <c r="E118" i="22"/>
  <c r="F118" i="22" s="1" a="1"/>
  <c r="F118" i="22" s="1"/>
  <c r="AU117" i="22"/>
  <c r="AK117" i="22"/>
  <c r="Q117" i="22"/>
  <c r="E117" i="22"/>
  <c r="F117" i="22" s="1" a="1"/>
  <c r="F117" i="22" s="1"/>
  <c r="AU116" i="22"/>
  <c r="AK116" i="22"/>
  <c r="Q116" i="22"/>
  <c r="E116" i="22"/>
  <c r="F116" i="22" s="1" a="1"/>
  <c r="F116" i="22" s="1"/>
  <c r="AU115" i="22"/>
  <c r="AK115" i="22"/>
  <c r="Q115" i="22"/>
  <c r="E115" i="22"/>
  <c r="F115" i="22" s="1" a="1"/>
  <c r="F115" i="22" s="1"/>
  <c r="AU114" i="22"/>
  <c r="AK114" i="22"/>
  <c r="Q114" i="22"/>
  <c r="E114" i="22"/>
  <c r="F114" i="22" s="1" a="1"/>
  <c r="F114" i="22" s="1"/>
  <c r="AU113" i="22"/>
  <c r="AK113" i="22"/>
  <c r="Q113" i="22"/>
  <c r="E113" i="22"/>
  <c r="F113" i="22" s="1" a="1"/>
  <c r="F113" i="22" s="1"/>
  <c r="AU112" i="22"/>
  <c r="AK112" i="22"/>
  <c r="Q112" i="22"/>
  <c r="E112" i="22"/>
  <c r="F112" i="22" s="1" a="1"/>
  <c r="F112" i="22" s="1"/>
  <c r="AU111" i="22"/>
  <c r="AK111" i="22"/>
  <c r="Q111" i="22"/>
  <c r="E111" i="22"/>
  <c r="F111" i="22" s="1" a="1"/>
  <c r="F111" i="22" s="1"/>
  <c r="AU110" i="22"/>
  <c r="AK110" i="22"/>
  <c r="Q110" i="22"/>
  <c r="E110" i="22"/>
  <c r="F110" i="22" s="1" a="1"/>
  <c r="F110" i="22" s="1"/>
  <c r="AU109" i="22"/>
  <c r="AK109" i="22"/>
  <c r="Q109" i="22"/>
  <c r="E109" i="22"/>
  <c r="F109" i="22" s="1" a="1"/>
  <c r="F109" i="22" s="1"/>
  <c r="AU108" i="22"/>
  <c r="AK108" i="22"/>
  <c r="Q108" i="22"/>
  <c r="E108" i="22"/>
  <c r="F108" i="22" s="1" a="1"/>
  <c r="F108" i="22" s="1"/>
  <c r="AU107" i="22"/>
  <c r="AK107" i="22"/>
  <c r="Q107" i="22"/>
  <c r="E107" i="22"/>
  <c r="F107" i="22" s="1" a="1"/>
  <c r="F107" i="22" s="1"/>
  <c r="AU106" i="22"/>
  <c r="AK106" i="22"/>
  <c r="Q106" i="22"/>
  <c r="E106" i="22"/>
  <c r="F106" i="22" s="1" a="1"/>
  <c r="F106" i="22" s="1"/>
  <c r="AU105" i="22"/>
  <c r="AK105" i="22"/>
  <c r="Q105" i="22"/>
  <c r="E105" i="22"/>
  <c r="F105" i="22" s="1" a="1"/>
  <c r="F105" i="22" s="1"/>
  <c r="AU104" i="22"/>
  <c r="AK104" i="22"/>
  <c r="Q104" i="22"/>
  <c r="E104" i="22"/>
  <c r="F104" i="22" s="1" a="1"/>
  <c r="F104" i="22" s="1"/>
  <c r="AU103" i="22"/>
  <c r="AK103" i="22"/>
  <c r="Q103" i="22"/>
  <c r="E103" i="22"/>
  <c r="F103" i="22" s="1" a="1"/>
  <c r="F103" i="22" s="1"/>
  <c r="AU102" i="22"/>
  <c r="AK102" i="22"/>
  <c r="Q102" i="22"/>
  <c r="E102" i="22"/>
  <c r="F102" i="22" s="1" a="1"/>
  <c r="F102" i="22" s="1"/>
  <c r="AU101" i="22"/>
  <c r="AK101" i="22"/>
  <c r="Q101" i="22"/>
  <c r="E101" i="22"/>
  <c r="F101" i="22" s="1" a="1"/>
  <c r="F101" i="22" s="1"/>
  <c r="AU100" i="22"/>
  <c r="AK100" i="22"/>
  <c r="Q100" i="22"/>
  <c r="E100" i="22"/>
  <c r="F100" i="22" s="1" a="1"/>
  <c r="F100" i="22" s="1"/>
  <c r="AU99" i="22"/>
  <c r="AK99" i="22"/>
  <c r="Q99" i="22"/>
  <c r="E99" i="22"/>
  <c r="F99" i="22" s="1" a="1"/>
  <c r="F99" i="22" s="1"/>
  <c r="AU98" i="22"/>
  <c r="AK98" i="22"/>
  <c r="Q98" i="22"/>
  <c r="E98" i="22"/>
  <c r="F98" i="22" s="1" a="1"/>
  <c r="F98" i="22" s="1"/>
  <c r="AU97" i="22"/>
  <c r="AK97" i="22"/>
  <c r="Q97" i="22"/>
  <c r="E97" i="22"/>
  <c r="F97" i="22" s="1" a="1"/>
  <c r="F97" i="22" s="1"/>
  <c r="AU96" i="22"/>
  <c r="AK96" i="22"/>
  <c r="Q96" i="22"/>
  <c r="E96" i="22"/>
  <c r="F96" i="22" s="1" a="1"/>
  <c r="F96" i="22" s="1"/>
  <c r="AU95" i="22"/>
  <c r="AK95" i="22"/>
  <c r="Q95" i="22"/>
  <c r="E95" i="22"/>
  <c r="F95" i="22" s="1" a="1"/>
  <c r="F95" i="22" s="1"/>
  <c r="AU94" i="22"/>
  <c r="AK94" i="22"/>
  <c r="Q94" i="22"/>
  <c r="E94" i="22"/>
  <c r="F94" i="22" s="1" a="1"/>
  <c r="F94" i="22" s="1"/>
  <c r="AU93" i="22"/>
  <c r="AK93" i="22"/>
  <c r="Q93" i="22"/>
  <c r="E93" i="22"/>
  <c r="F93" i="22" s="1" a="1"/>
  <c r="F93" i="22" s="1"/>
  <c r="AU92" i="22"/>
  <c r="AK92" i="22"/>
  <c r="Q92" i="22"/>
  <c r="E92" i="22"/>
  <c r="F92" i="22" s="1" a="1"/>
  <c r="F92" i="22" s="1"/>
  <c r="AU91" i="22"/>
  <c r="AK91" i="22"/>
  <c r="Q91" i="22"/>
  <c r="E91" i="22"/>
  <c r="F91" i="22" s="1" a="1"/>
  <c r="F91" i="22" s="1"/>
  <c r="AU90" i="22"/>
  <c r="AK90" i="22"/>
  <c r="Q90" i="22"/>
  <c r="E90" i="22"/>
  <c r="F90" i="22" s="1" a="1"/>
  <c r="F90" i="22" s="1"/>
  <c r="AU89" i="22"/>
  <c r="AK89" i="22"/>
  <c r="Q89" i="22"/>
  <c r="E89" i="22"/>
  <c r="F89" i="22" s="1" a="1"/>
  <c r="F89" i="22" s="1"/>
  <c r="AU88" i="22"/>
  <c r="AK88" i="22"/>
  <c r="Q88" i="22"/>
  <c r="E88" i="22"/>
  <c r="F88" i="22" s="1" a="1"/>
  <c r="F88" i="22" s="1"/>
  <c r="AU87" i="22"/>
  <c r="AK87" i="22"/>
  <c r="Q87" i="22"/>
  <c r="E87" i="22"/>
  <c r="F87" i="22" s="1" a="1"/>
  <c r="F87" i="22" s="1"/>
  <c r="AU86" i="22"/>
  <c r="AK86" i="22"/>
  <c r="Q86" i="22"/>
  <c r="E86" i="22"/>
  <c r="F86" i="22" s="1" a="1"/>
  <c r="F86" i="22" s="1"/>
  <c r="AU85" i="22"/>
  <c r="AK85" i="22"/>
  <c r="Q85" i="22"/>
  <c r="E85" i="22"/>
  <c r="F85" i="22" s="1" a="1"/>
  <c r="F85" i="22" s="1"/>
  <c r="AU84" i="22"/>
  <c r="AK84" i="22"/>
  <c r="Q84" i="22"/>
  <c r="E84" i="22"/>
  <c r="F84" i="22" s="1" a="1"/>
  <c r="F84" i="22" s="1"/>
  <c r="AU83" i="22"/>
  <c r="AK83" i="22"/>
  <c r="Q83" i="22"/>
  <c r="E83" i="22"/>
  <c r="F83" i="22" s="1" a="1"/>
  <c r="F83" i="22" s="1"/>
  <c r="AU82" i="22"/>
  <c r="AK82" i="22"/>
  <c r="Q82" i="22"/>
  <c r="E82" i="22"/>
  <c r="F82" i="22" s="1" a="1"/>
  <c r="F82" i="22" s="1"/>
  <c r="AU81" i="22"/>
  <c r="AK81" i="22"/>
  <c r="Q81" i="22"/>
  <c r="E81" i="22"/>
  <c r="F81" i="22" s="1" a="1"/>
  <c r="F81" i="22" s="1"/>
  <c r="AU80" i="22"/>
  <c r="AK80" i="22"/>
  <c r="Q80" i="22"/>
  <c r="E80" i="22"/>
  <c r="F80" i="22" s="1" a="1"/>
  <c r="F80" i="22" s="1"/>
  <c r="AU79" i="22"/>
  <c r="AK79" i="22"/>
  <c r="Q79" i="22"/>
  <c r="E79" i="22"/>
  <c r="F79" i="22" s="1" a="1"/>
  <c r="F79" i="22" s="1"/>
  <c r="AU78" i="22"/>
  <c r="AK78" i="22"/>
  <c r="Q78" i="22"/>
  <c r="E78" i="22"/>
  <c r="F78" i="22" s="1" a="1"/>
  <c r="F78" i="22" s="1"/>
  <c r="AU77" i="22"/>
  <c r="AK77" i="22"/>
  <c r="Q77" i="22"/>
  <c r="E77" i="22"/>
  <c r="F77" i="22" s="1" a="1"/>
  <c r="F77" i="22" s="1"/>
  <c r="AU76" i="22"/>
  <c r="AK76" i="22"/>
  <c r="Q76" i="22"/>
  <c r="E76" i="22"/>
  <c r="F76" i="22" s="1" a="1"/>
  <c r="F76" i="22" s="1"/>
  <c r="AU75" i="22"/>
  <c r="AK75" i="22"/>
  <c r="Q75" i="22"/>
  <c r="E75" i="22"/>
  <c r="F75" i="22" s="1" a="1"/>
  <c r="F75" i="22" s="1"/>
  <c r="AU74" i="22"/>
  <c r="Q74" i="22"/>
  <c r="E74" i="22"/>
  <c r="F74" i="22" s="1" a="1"/>
  <c r="F74" i="22" s="1"/>
  <c r="AU73" i="22"/>
  <c r="AK73" i="22"/>
  <c r="Q73" i="22"/>
  <c r="E73" i="22"/>
  <c r="F73" i="22" s="1" a="1"/>
  <c r="F73" i="22" s="1"/>
  <c r="AU72" i="22"/>
  <c r="AK72" i="22"/>
  <c r="Q72" i="22"/>
  <c r="E72" i="22"/>
  <c r="F72" i="22" s="1" a="1"/>
  <c r="F72" i="22" s="1"/>
  <c r="AU71" i="22"/>
  <c r="AK71" i="22"/>
  <c r="Q71" i="22"/>
  <c r="E71" i="22"/>
  <c r="F71" i="22" s="1" a="1"/>
  <c r="F71" i="22" s="1"/>
  <c r="AU70" i="22"/>
  <c r="AK70" i="22"/>
  <c r="Q70" i="22"/>
  <c r="E70" i="22"/>
  <c r="F70" i="22" s="1" a="1"/>
  <c r="F70" i="22" s="1"/>
  <c r="AU69" i="22"/>
  <c r="AK69" i="22"/>
  <c r="Q69" i="22"/>
  <c r="E69" i="22"/>
  <c r="F69" i="22" s="1" a="1"/>
  <c r="F69" i="22" s="1"/>
  <c r="AU68" i="22"/>
  <c r="AK68" i="22"/>
  <c r="Q68" i="22"/>
  <c r="E68" i="22"/>
  <c r="F68" i="22" s="1" a="1"/>
  <c r="F68" i="22" s="1"/>
  <c r="AU67" i="22"/>
  <c r="AK67" i="22"/>
  <c r="Q67" i="22"/>
  <c r="E67" i="22"/>
  <c r="F67" i="22" s="1" a="1"/>
  <c r="F67" i="22" s="1"/>
  <c r="AU66" i="22"/>
  <c r="AK66" i="22"/>
  <c r="Q66" i="22"/>
  <c r="E66" i="22"/>
  <c r="F66" i="22" s="1" a="1"/>
  <c r="F66" i="22" s="1"/>
  <c r="AU65" i="22"/>
  <c r="AK65" i="22"/>
  <c r="Q65" i="22"/>
  <c r="E65" i="22"/>
  <c r="F65" i="22" s="1" a="1"/>
  <c r="F65" i="22" s="1"/>
  <c r="AU64" i="22"/>
  <c r="AK64" i="22"/>
  <c r="Q64" i="22"/>
  <c r="E64" i="22"/>
  <c r="F64" i="22" s="1" a="1"/>
  <c r="F64" i="22" s="1"/>
  <c r="AU63" i="22"/>
  <c r="AK63" i="22"/>
  <c r="Q63" i="22"/>
  <c r="E63" i="22"/>
  <c r="F63" i="22" s="1" a="1"/>
  <c r="F63" i="22" s="1"/>
  <c r="AU62" i="22"/>
  <c r="AK62" i="22"/>
  <c r="Q62" i="22"/>
  <c r="E62" i="22"/>
  <c r="F62" i="22" s="1" a="1"/>
  <c r="F62" i="22" s="1"/>
  <c r="AU61" i="22"/>
  <c r="AK61" i="22"/>
  <c r="Q61" i="22"/>
  <c r="E61" i="22"/>
  <c r="F61" i="22" s="1" a="1"/>
  <c r="F61" i="22" s="1"/>
  <c r="AU60" i="22"/>
  <c r="AK60" i="22"/>
  <c r="Q60" i="22"/>
  <c r="E60" i="22"/>
  <c r="F60" i="22" s="1" a="1"/>
  <c r="F60" i="22" s="1"/>
  <c r="AU59" i="22"/>
  <c r="AK59" i="22"/>
  <c r="Q59" i="22"/>
  <c r="E59" i="22"/>
  <c r="F59" i="22" s="1" a="1"/>
  <c r="F59" i="22" s="1"/>
  <c r="AU58" i="22"/>
  <c r="AK58" i="22"/>
  <c r="Q58" i="22"/>
  <c r="E58" i="22"/>
  <c r="F58" i="22" s="1" a="1"/>
  <c r="F58" i="22" s="1"/>
  <c r="AU57" i="22"/>
  <c r="AK57" i="22"/>
  <c r="Q57" i="22"/>
  <c r="E57" i="22"/>
  <c r="F57" i="22" s="1" a="1"/>
  <c r="F57" i="22" s="1"/>
  <c r="AU56" i="22"/>
  <c r="AK56" i="22"/>
  <c r="Q56" i="22"/>
  <c r="E56" i="22"/>
  <c r="F56" i="22" s="1" a="1"/>
  <c r="F56" i="22" s="1"/>
  <c r="AU55" i="22"/>
  <c r="AK55" i="22"/>
  <c r="Q55" i="22"/>
  <c r="E55" i="22"/>
  <c r="F55" i="22" s="1" a="1"/>
  <c r="F55" i="22" s="1"/>
  <c r="AU54" i="22"/>
  <c r="AK54" i="22"/>
  <c r="Q54" i="22"/>
  <c r="E54" i="22"/>
  <c r="F54" i="22" s="1" a="1"/>
  <c r="F54" i="22" s="1"/>
  <c r="AU53" i="22"/>
  <c r="AK53" i="22"/>
  <c r="Q53" i="22"/>
  <c r="E53" i="22"/>
  <c r="F53" i="22" s="1" a="1"/>
  <c r="F53" i="22" s="1"/>
  <c r="AU52" i="22"/>
  <c r="AK52" i="22"/>
  <c r="Q52" i="22"/>
  <c r="E52" i="22"/>
  <c r="F52" i="22" s="1" a="1"/>
  <c r="F52" i="22" s="1"/>
  <c r="AU51" i="22"/>
  <c r="AK51" i="22"/>
  <c r="Q51" i="22"/>
  <c r="E51" i="22"/>
  <c r="F51" i="22" s="1" a="1"/>
  <c r="F51" i="22" s="1"/>
  <c r="AU50" i="22"/>
  <c r="AK50" i="22"/>
  <c r="Q50" i="22"/>
  <c r="E50" i="22"/>
  <c r="F50" i="22" s="1" a="1"/>
  <c r="F50" i="22" s="1"/>
  <c r="AU49" i="22"/>
  <c r="AK49" i="22"/>
  <c r="Q49" i="22"/>
  <c r="E49" i="22"/>
  <c r="F49" i="22" s="1" a="1"/>
  <c r="F49" i="22" s="1"/>
  <c r="AU48" i="22"/>
  <c r="AK48" i="22"/>
  <c r="Q48" i="22"/>
  <c r="E48" i="22"/>
  <c r="F48" i="22" s="1" a="1"/>
  <c r="F48" i="22" s="1"/>
  <c r="AU47" i="22"/>
  <c r="AK47" i="22"/>
  <c r="Q47" i="22"/>
  <c r="E47" i="22"/>
  <c r="F47" i="22" s="1" a="1"/>
  <c r="F47" i="22" s="1"/>
  <c r="AU46" i="22"/>
  <c r="AK46" i="22"/>
  <c r="Q46" i="22"/>
  <c r="E46" i="22"/>
  <c r="F46" i="22" s="1" a="1"/>
  <c r="F46" i="22" s="1"/>
  <c r="AU45" i="22"/>
  <c r="AK45" i="22"/>
  <c r="Q45" i="22"/>
  <c r="E45" i="22"/>
  <c r="F45" i="22" s="1" a="1"/>
  <c r="F45" i="22" s="1"/>
  <c r="AU44" i="22"/>
  <c r="AK44" i="22"/>
  <c r="Q44" i="22"/>
  <c r="E44" i="22"/>
  <c r="F44" i="22" s="1" a="1"/>
  <c r="F44" i="22" s="1"/>
  <c r="AU43" i="22"/>
  <c r="AK43" i="22"/>
  <c r="Q43" i="22"/>
  <c r="E43" i="22"/>
  <c r="F43" i="22" s="1" a="1"/>
  <c r="F43" i="22" s="1"/>
  <c r="AU42" i="22"/>
  <c r="AK42" i="22"/>
  <c r="Q42" i="22"/>
  <c r="E42" i="22"/>
  <c r="F42" i="22" s="1" a="1"/>
  <c r="F42" i="22" s="1"/>
  <c r="AU41" i="22"/>
  <c r="AK41" i="22"/>
  <c r="Q41" i="22"/>
  <c r="E41" i="22"/>
  <c r="F41" i="22" s="1" a="1"/>
  <c r="F41" i="22" s="1"/>
  <c r="AU40" i="22"/>
  <c r="AK40" i="22"/>
  <c r="Q40" i="22"/>
  <c r="E40" i="22"/>
  <c r="F40" i="22" s="1" a="1"/>
  <c r="F40" i="22" s="1"/>
  <c r="AU39" i="22"/>
  <c r="AK39" i="22"/>
  <c r="Q39" i="22"/>
  <c r="E39" i="22"/>
  <c r="F39" i="22" s="1" a="1"/>
  <c r="F39" i="22" s="1"/>
  <c r="AU38" i="22"/>
  <c r="AK38" i="22"/>
  <c r="Q38" i="22"/>
  <c r="E38" i="22"/>
  <c r="F38" i="22" s="1" a="1"/>
  <c r="F38" i="22" s="1"/>
  <c r="AU37" i="22"/>
  <c r="AK37" i="22"/>
  <c r="Q37" i="22"/>
  <c r="E37" i="22"/>
  <c r="F37" i="22" s="1" a="1"/>
  <c r="F37" i="22" s="1"/>
  <c r="AU36" i="22"/>
  <c r="AK36" i="22"/>
  <c r="Q36" i="22"/>
  <c r="E36" i="22"/>
  <c r="F36" i="22" s="1" a="1"/>
  <c r="F36" i="22" s="1"/>
  <c r="AU35" i="22"/>
  <c r="AK35" i="22"/>
  <c r="Q35" i="22"/>
  <c r="E35" i="22"/>
  <c r="F35" i="22" s="1" a="1"/>
  <c r="F35" i="22" s="1"/>
  <c r="AU34" i="22"/>
  <c r="AK34" i="22"/>
  <c r="Q34" i="22"/>
  <c r="E34" i="22"/>
  <c r="F34" i="22" s="1" a="1"/>
  <c r="F34" i="22" s="1"/>
  <c r="AU33" i="22"/>
  <c r="AK33" i="22"/>
  <c r="Q33" i="22"/>
  <c r="E33" i="22"/>
  <c r="F33" i="22" s="1" a="1"/>
  <c r="F33" i="22" s="1"/>
  <c r="AU32" i="22"/>
  <c r="AK32" i="22"/>
  <c r="Q32" i="22"/>
  <c r="E32" i="22"/>
  <c r="F32" i="22" s="1" a="1"/>
  <c r="F32" i="22" s="1"/>
  <c r="AU31" i="22"/>
  <c r="AK31" i="22"/>
  <c r="Q31" i="22"/>
  <c r="E31" i="22"/>
  <c r="F31" i="22" s="1" a="1"/>
  <c r="F31" i="22" s="1"/>
  <c r="AU30" i="22"/>
  <c r="AK30" i="22"/>
  <c r="Q30" i="22"/>
  <c r="E30" i="22"/>
  <c r="F30" i="22" s="1" a="1"/>
  <c r="F30" i="22" s="1"/>
  <c r="AU29" i="22"/>
  <c r="AK29" i="22"/>
  <c r="Q29" i="22"/>
  <c r="E29" i="22"/>
  <c r="F29" i="22" s="1" a="1"/>
  <c r="F29" i="22" s="1"/>
  <c r="AU28" i="22"/>
  <c r="AK28" i="22"/>
  <c r="Q28" i="22"/>
  <c r="E28" i="22"/>
  <c r="F28" i="22" s="1" a="1"/>
  <c r="F28" i="22" s="1"/>
  <c r="AU27" i="22"/>
  <c r="AK27" i="22"/>
  <c r="Q27" i="22"/>
  <c r="E27" i="22"/>
  <c r="F27" i="22" s="1" a="1"/>
  <c r="F27" i="22" s="1"/>
  <c r="AU26" i="22"/>
  <c r="AK26" i="22"/>
  <c r="Q26" i="22"/>
  <c r="E26" i="22"/>
  <c r="F26" i="22" s="1" a="1"/>
  <c r="F26" i="22" s="1"/>
  <c r="AU25" i="22"/>
  <c r="AK25" i="22"/>
  <c r="Q25" i="22"/>
  <c r="E25" i="22"/>
  <c r="F25" i="22" s="1" a="1"/>
  <c r="F25" i="22" s="1"/>
  <c r="AU24" i="22"/>
  <c r="AK24" i="22"/>
  <c r="Q24" i="22"/>
  <c r="E24" i="22"/>
  <c r="F24" i="22" s="1" a="1"/>
  <c r="F24" i="22" s="1"/>
  <c r="AU23" i="22"/>
  <c r="AK23" i="22"/>
  <c r="Q23" i="22"/>
  <c r="E23" i="22"/>
  <c r="F23" i="22" s="1" a="1"/>
  <c r="F23" i="22" s="1"/>
  <c r="AU22" i="22"/>
  <c r="AK22" i="22"/>
  <c r="Q22" i="22"/>
  <c r="E22" i="22"/>
  <c r="F22" i="22" s="1" a="1"/>
  <c r="F22" i="22" s="1"/>
  <c r="AU21" i="22"/>
  <c r="AK21" i="22"/>
  <c r="Q21" i="22"/>
  <c r="E21" i="22"/>
  <c r="F21" i="22" s="1" a="1"/>
  <c r="F21" i="22" s="1"/>
  <c r="AU20" i="22"/>
  <c r="AK20" i="22"/>
  <c r="Q20" i="22"/>
  <c r="E20" i="22"/>
  <c r="F20" i="22" s="1" a="1"/>
  <c r="F20" i="22" s="1"/>
  <c r="AU19" i="22"/>
  <c r="AK19" i="22"/>
  <c r="Q19" i="22"/>
  <c r="E19" i="22"/>
  <c r="F19" i="22" s="1" a="1"/>
  <c r="F19" i="22" s="1"/>
  <c r="AU18" i="22"/>
  <c r="AK18" i="22"/>
  <c r="Q18" i="22"/>
  <c r="E18" i="22"/>
  <c r="F18" i="22" s="1" a="1"/>
  <c r="F18" i="22" s="1"/>
  <c r="AU17" i="22"/>
  <c r="AK17" i="22"/>
  <c r="Q17" i="22"/>
  <c r="E17" i="22"/>
  <c r="F17" i="22" s="1" a="1"/>
  <c r="F17" i="22" s="1"/>
  <c r="AU16" i="22"/>
  <c r="AK16" i="22"/>
  <c r="Q16" i="22"/>
  <c r="E16" i="22"/>
  <c r="F16" i="22" s="1" a="1"/>
  <c r="F16" i="22" s="1"/>
  <c r="AU15" i="22"/>
  <c r="AK15" i="22"/>
  <c r="Q15" i="22"/>
  <c r="E15" i="22"/>
  <c r="F15" i="22" s="1" a="1"/>
  <c r="F15" i="22" s="1"/>
  <c r="AU14" i="22"/>
  <c r="AK14" i="22"/>
  <c r="Q14" i="22"/>
  <c r="E14" i="22"/>
  <c r="F14" i="22" s="1" a="1"/>
  <c r="F14" i="22" s="1"/>
  <c r="AU13" i="22"/>
  <c r="AK13" i="22"/>
  <c r="Q13" i="22"/>
  <c r="E13" i="22"/>
  <c r="F13" i="22" s="1" a="1"/>
  <c r="F13" i="22" s="1"/>
  <c r="AU12" i="22"/>
  <c r="AK12" i="22"/>
  <c r="Q12" i="22"/>
  <c r="E12" i="22"/>
  <c r="F12" i="22" s="1" a="1"/>
  <c r="F12" i="22" s="1"/>
  <c r="AU11" i="22"/>
  <c r="AK11" i="22"/>
  <c r="Q11" i="22"/>
  <c r="E11" i="22"/>
  <c r="F11" i="22" s="1" a="1"/>
  <c r="F11" i="22" s="1"/>
  <c r="AU10" i="22"/>
  <c r="AK10" i="22"/>
  <c r="Q10" i="22"/>
  <c r="E10" i="22"/>
  <c r="F10" i="22" s="1" a="1"/>
  <c r="F10" i="22" s="1"/>
  <c r="AU9" i="22"/>
  <c r="AK9" i="22"/>
  <c r="Q9" i="22"/>
  <c r="E9" i="22"/>
  <c r="F9" i="22" s="1" a="1"/>
  <c r="F9" i="22" s="1"/>
  <c r="AU8" i="22"/>
  <c r="AK8" i="22"/>
  <c r="Q8" i="22"/>
  <c r="E8" i="22"/>
  <c r="F8" i="22" s="1" a="1"/>
  <c r="F8" i="22" s="1"/>
  <c r="AU7" i="22"/>
  <c r="AK7" i="22"/>
  <c r="Q7" i="22"/>
  <c r="E7" i="22"/>
  <c r="F7" i="22" s="1" a="1"/>
  <c r="F7" i="22" s="1"/>
  <c r="AU6" i="22"/>
  <c r="AK6" i="22"/>
  <c r="Q6" i="22"/>
  <c r="E6" i="22"/>
  <c r="F6" i="22" s="1" a="1"/>
  <c r="F6" i="22" s="1"/>
  <c r="AU5" i="22"/>
  <c r="AK5" i="22"/>
  <c r="Q5" i="22"/>
  <c r="E5" i="22"/>
  <c r="F5" i="22" s="1" a="1"/>
  <c r="F5" i="22" s="1"/>
  <c r="AU4" i="22"/>
  <c r="AK4" i="22"/>
  <c r="Q4" i="22"/>
  <c r="E4" i="22"/>
  <c r="F4" i="22" s="1" a="1"/>
  <c r="F4" i="22" s="1"/>
  <c r="AU3" i="22"/>
  <c r="AK3" i="22"/>
  <c r="Q3" i="22"/>
  <c r="E3" i="22"/>
  <c r="F3" i="22" s="1" a="1"/>
  <c r="F3" i="22" s="1"/>
  <c r="AU2" i="22"/>
  <c r="Q2" i="22"/>
  <c r="E2" i="22"/>
  <c r="AU139" i="13"/>
  <c r="AU3" i="13"/>
  <c r="AU4" i="13"/>
  <c r="AU5" i="13"/>
  <c r="AU6" i="13"/>
  <c r="AU7" i="13"/>
  <c r="AU8" i="13"/>
  <c r="AU9" i="13"/>
  <c r="AU10" i="13"/>
  <c r="AU11" i="13"/>
  <c r="AU12" i="13"/>
  <c r="AU13" i="13"/>
  <c r="AU14" i="13"/>
  <c r="AU15" i="13"/>
  <c r="AU16" i="13"/>
  <c r="AU17" i="13"/>
  <c r="AU18" i="13"/>
  <c r="AU19" i="13"/>
  <c r="AU20" i="13"/>
  <c r="AU21" i="13"/>
  <c r="AU22" i="13"/>
  <c r="AU23" i="13"/>
  <c r="AU24" i="13"/>
  <c r="AU25" i="13"/>
  <c r="AU26" i="13"/>
  <c r="AU27" i="13"/>
  <c r="AU28" i="13"/>
  <c r="AU29" i="13"/>
  <c r="AU30" i="13"/>
  <c r="AU31" i="13"/>
  <c r="AU32" i="13"/>
  <c r="AU33" i="13"/>
  <c r="AU34" i="13"/>
  <c r="AU35" i="13"/>
  <c r="AU36" i="13"/>
  <c r="AU37" i="13"/>
  <c r="AU38" i="13"/>
  <c r="AU39" i="13"/>
  <c r="AU40" i="13"/>
  <c r="AU41" i="13"/>
  <c r="AU42" i="13"/>
  <c r="AU43" i="13"/>
  <c r="AU44" i="13"/>
  <c r="AU45" i="13"/>
  <c r="AU46" i="13"/>
  <c r="AU47" i="13"/>
  <c r="AU48" i="13"/>
  <c r="AU49" i="13"/>
  <c r="AU50" i="13"/>
  <c r="AU51" i="13"/>
  <c r="AU52" i="13"/>
  <c r="AU53" i="13"/>
  <c r="AU54" i="13"/>
  <c r="AU55" i="13"/>
  <c r="AU56" i="13"/>
  <c r="AU57" i="13"/>
  <c r="AU58" i="13"/>
  <c r="AU59" i="13"/>
  <c r="AU60" i="13"/>
  <c r="AU61" i="13"/>
  <c r="AU62" i="13"/>
  <c r="AU63" i="13"/>
  <c r="AU64" i="13"/>
  <c r="AU65" i="13"/>
  <c r="AU66" i="13"/>
  <c r="AU67" i="13"/>
  <c r="AU68" i="13"/>
  <c r="AU69" i="13"/>
  <c r="AU70" i="13"/>
  <c r="AU71" i="13"/>
  <c r="AU72" i="13"/>
  <c r="AU73" i="13"/>
  <c r="AU74" i="13"/>
  <c r="AU75" i="13"/>
  <c r="AU76" i="13"/>
  <c r="AU77" i="13"/>
  <c r="AU78" i="13"/>
  <c r="AU79" i="13"/>
  <c r="AU80" i="13"/>
  <c r="AU81" i="13"/>
  <c r="AU82" i="13"/>
  <c r="AU83" i="13"/>
  <c r="AU84" i="13"/>
  <c r="AU85" i="13"/>
  <c r="AU86" i="13"/>
  <c r="AU87" i="13"/>
  <c r="AU88" i="13"/>
  <c r="AU89" i="13"/>
  <c r="AU90" i="13"/>
  <c r="AU91" i="13"/>
  <c r="AU92" i="13"/>
  <c r="AU93" i="13"/>
  <c r="AU94" i="13"/>
  <c r="AU95" i="13"/>
  <c r="AU96" i="13"/>
  <c r="AU97" i="13"/>
  <c r="AU98" i="13"/>
  <c r="AU99" i="13"/>
  <c r="AU100" i="13"/>
  <c r="AU101" i="13"/>
  <c r="AU102" i="13"/>
  <c r="AU103" i="13"/>
  <c r="AU104" i="13"/>
  <c r="AU105" i="13"/>
  <c r="AU106" i="13"/>
  <c r="AU107" i="13"/>
  <c r="AU108" i="13"/>
  <c r="AU109" i="13"/>
  <c r="AU110" i="13"/>
  <c r="AU111" i="13"/>
  <c r="AU112" i="13"/>
  <c r="AU113" i="13"/>
  <c r="AU114" i="13"/>
  <c r="AU115" i="13"/>
  <c r="AU116" i="13"/>
  <c r="AU117" i="13"/>
  <c r="AU118" i="13"/>
  <c r="AU119" i="13"/>
  <c r="AU120" i="13"/>
  <c r="AU121" i="13"/>
  <c r="AU122" i="13"/>
  <c r="AU123" i="13"/>
  <c r="AU124" i="13"/>
  <c r="AU125" i="13"/>
  <c r="AU126" i="13"/>
  <c r="AU127" i="13"/>
  <c r="AU128" i="13"/>
  <c r="AU129" i="13"/>
  <c r="AU130" i="13"/>
  <c r="AU131" i="13"/>
  <c r="AU132" i="13"/>
  <c r="AU133" i="13"/>
  <c r="AU134" i="13"/>
  <c r="AU135" i="13"/>
  <c r="AU136" i="13"/>
  <c r="AU137" i="13"/>
  <c r="AU138" i="13"/>
  <c r="AU2" i="13"/>
  <c r="AK3" i="13"/>
  <c r="AK4" i="13"/>
  <c r="AK5" i="13"/>
  <c r="AK6" i="13"/>
  <c r="AK7" i="13"/>
  <c r="AK8" i="13"/>
  <c r="AK9" i="13"/>
  <c r="AK10" i="13"/>
  <c r="AK11" i="13"/>
  <c r="AK12" i="13"/>
  <c r="AK13" i="13"/>
  <c r="AK14" i="13"/>
  <c r="AK15" i="13"/>
  <c r="AK16" i="13"/>
  <c r="AK17" i="13"/>
  <c r="AK18" i="13"/>
  <c r="AK19" i="13"/>
  <c r="AK20" i="13"/>
  <c r="AK21" i="13"/>
  <c r="AK22" i="13"/>
  <c r="AK23" i="13"/>
  <c r="AK24" i="13"/>
  <c r="AK25" i="13"/>
  <c r="AK26" i="13"/>
  <c r="AK27" i="13"/>
  <c r="AK28" i="13"/>
  <c r="AK29" i="13"/>
  <c r="AK30" i="13"/>
  <c r="AK31" i="13"/>
  <c r="AK32" i="13"/>
  <c r="AK33" i="13"/>
  <c r="AK34" i="13"/>
  <c r="AK35" i="13"/>
  <c r="AK36" i="13"/>
  <c r="AK37" i="13"/>
  <c r="AK38" i="13"/>
  <c r="AK39" i="13"/>
  <c r="AK40" i="13"/>
  <c r="AK41" i="13"/>
  <c r="AK42" i="13"/>
  <c r="AK43" i="13"/>
  <c r="AK44" i="13"/>
  <c r="AK45" i="13"/>
  <c r="AK46" i="13"/>
  <c r="AK47" i="13"/>
  <c r="AK48" i="13"/>
  <c r="AK49" i="13"/>
  <c r="AK50" i="13"/>
  <c r="AK51" i="13"/>
  <c r="AK52" i="13"/>
  <c r="AK53" i="13"/>
  <c r="AK54" i="13"/>
  <c r="AK55" i="13"/>
  <c r="AK56" i="13"/>
  <c r="AK57" i="13"/>
  <c r="AK58" i="13"/>
  <c r="AK59" i="13"/>
  <c r="AK60" i="13"/>
  <c r="AK61" i="13"/>
  <c r="AK62" i="13"/>
  <c r="AK63" i="13"/>
  <c r="AK64" i="13"/>
  <c r="AK65" i="13"/>
  <c r="AK66" i="13"/>
  <c r="AK67" i="13"/>
  <c r="AK68" i="13"/>
  <c r="AK69" i="13"/>
  <c r="AK70" i="13"/>
  <c r="AK71" i="13"/>
  <c r="AK72" i="13"/>
  <c r="AK73" i="13"/>
  <c r="AK74" i="13"/>
  <c r="AK75" i="13"/>
  <c r="AK76" i="13"/>
  <c r="AK77" i="13"/>
  <c r="AK78" i="13"/>
  <c r="AK79" i="13"/>
  <c r="AK80" i="13"/>
  <c r="AK81" i="13"/>
  <c r="AK82" i="13"/>
  <c r="AK83" i="13"/>
  <c r="AK84" i="13"/>
  <c r="AK85" i="13"/>
  <c r="AK86" i="13"/>
  <c r="AK87" i="13"/>
  <c r="AK88" i="13"/>
  <c r="AK89" i="13"/>
  <c r="AK90" i="13"/>
  <c r="AK91" i="13"/>
  <c r="AK92" i="13"/>
  <c r="AK93" i="13"/>
  <c r="AK94" i="13"/>
  <c r="AK95" i="13"/>
  <c r="AK96" i="13"/>
  <c r="AK97" i="13"/>
  <c r="AK98" i="13"/>
  <c r="AK99" i="13"/>
  <c r="AK100" i="13"/>
  <c r="AK101" i="13"/>
  <c r="AK102" i="13"/>
  <c r="AK103" i="13"/>
  <c r="AK104" i="13"/>
  <c r="AK105" i="13"/>
  <c r="AK106" i="13"/>
  <c r="AK107" i="13"/>
  <c r="AK108" i="13"/>
  <c r="AK109" i="13"/>
  <c r="AK110" i="13"/>
  <c r="AK111" i="13"/>
  <c r="AK112" i="13"/>
  <c r="AK113" i="13"/>
  <c r="AK114" i="13"/>
  <c r="AK115" i="13"/>
  <c r="AK116" i="13"/>
  <c r="AK117" i="13"/>
  <c r="AK118" i="13"/>
  <c r="AK119" i="13"/>
  <c r="AK120" i="13"/>
  <c r="AK121" i="13"/>
  <c r="AK122" i="13"/>
  <c r="AK123" i="13"/>
  <c r="AK124" i="13"/>
  <c r="AK125" i="13"/>
  <c r="AK126" i="13"/>
  <c r="AK127" i="13"/>
  <c r="AK128" i="13"/>
  <c r="AK129" i="13"/>
  <c r="AK130" i="13"/>
  <c r="AK131" i="13"/>
  <c r="AK132" i="13"/>
  <c r="AK133" i="13"/>
  <c r="AK134" i="13"/>
  <c r="AK135" i="13"/>
  <c r="AK136" i="13"/>
  <c r="AK137" i="13"/>
  <c r="AK138" i="13"/>
  <c r="AK139" i="13"/>
  <c r="AK2" i="13"/>
  <c r="Q3" i="13"/>
  <c r="Q4" i="13"/>
  <c r="Q5" i="13"/>
  <c r="Q6" i="13"/>
  <c r="Q7" i="13"/>
  <c r="Q8" i="13"/>
  <c r="Q9" i="13"/>
  <c r="Q10" i="13"/>
  <c r="Q11" i="13"/>
  <c r="Q12" i="13"/>
  <c r="Q13" i="13"/>
  <c r="Q14" i="13"/>
  <c r="Q15" i="13"/>
  <c r="Q16" i="13"/>
  <c r="Q17" i="13"/>
  <c r="Q18" i="13"/>
  <c r="Q19" i="13"/>
  <c r="Q20" i="13"/>
  <c r="Q21" i="13"/>
  <c r="Q22" i="13"/>
  <c r="Q23" i="13"/>
  <c r="Q24" i="13"/>
  <c r="Q25" i="13"/>
  <c r="Q26" i="13"/>
  <c r="Q27" i="13"/>
  <c r="Q28" i="13"/>
  <c r="Q29" i="13"/>
  <c r="Q30" i="13"/>
  <c r="Q31" i="13"/>
  <c r="Q32" i="13"/>
  <c r="Q33" i="13"/>
  <c r="Q34" i="13"/>
  <c r="Q35" i="13"/>
  <c r="Q36" i="13"/>
  <c r="Q37" i="13"/>
  <c r="Q38" i="13"/>
  <c r="Q39" i="13"/>
  <c r="Q40" i="13"/>
  <c r="Q41" i="13"/>
  <c r="Q42" i="13"/>
  <c r="Q43" i="13"/>
  <c r="Q44" i="13"/>
  <c r="Q45" i="13"/>
  <c r="Q46" i="13"/>
  <c r="Q47" i="13"/>
  <c r="Q48" i="13"/>
  <c r="Q49" i="13"/>
  <c r="Q50" i="13"/>
  <c r="Q51" i="13"/>
  <c r="Q52" i="13"/>
  <c r="Q53" i="13"/>
  <c r="Q54" i="13"/>
  <c r="Q55" i="13"/>
  <c r="Q56" i="13"/>
  <c r="Q57" i="13"/>
  <c r="Q58" i="13"/>
  <c r="Q59" i="13"/>
  <c r="Q60" i="13"/>
  <c r="Q61" i="13"/>
  <c r="Q62" i="13"/>
  <c r="Q63" i="13"/>
  <c r="Q64" i="13"/>
  <c r="Q65" i="13"/>
  <c r="Q66" i="13"/>
  <c r="Q67" i="13"/>
  <c r="Q68" i="13"/>
  <c r="Q69" i="13"/>
  <c r="Q70" i="13"/>
  <c r="Q71" i="13"/>
  <c r="Q72" i="13"/>
  <c r="Q73" i="13"/>
  <c r="Q74" i="13"/>
  <c r="Q75" i="13"/>
  <c r="Q76" i="13"/>
  <c r="Q77" i="13"/>
  <c r="Q78" i="13"/>
  <c r="Q79" i="13"/>
  <c r="Q80" i="13"/>
  <c r="Q81" i="13"/>
  <c r="Q82" i="13"/>
  <c r="Q83" i="13"/>
  <c r="Q84" i="13"/>
  <c r="Q85" i="13"/>
  <c r="Q86" i="13"/>
  <c r="Q87" i="13"/>
  <c r="Q88" i="13"/>
  <c r="Q89" i="13"/>
  <c r="Q90" i="13"/>
  <c r="Q91" i="13"/>
  <c r="Q92" i="13"/>
  <c r="Q93" i="13"/>
  <c r="Q94" i="13"/>
  <c r="Q95" i="13"/>
  <c r="Q96" i="13"/>
  <c r="Q97" i="13"/>
  <c r="Q98" i="13"/>
  <c r="Q99" i="13"/>
  <c r="Q100" i="13"/>
  <c r="Q101" i="13"/>
  <c r="Q102" i="13"/>
  <c r="Q103" i="13"/>
  <c r="Q104" i="13"/>
  <c r="Q105" i="13"/>
  <c r="Q106" i="13"/>
  <c r="Q107" i="13"/>
  <c r="Q108" i="13"/>
  <c r="Q109" i="13"/>
  <c r="Q110" i="13"/>
  <c r="Q111" i="13"/>
  <c r="Q112" i="13"/>
  <c r="Q113" i="13"/>
  <c r="Q114" i="13"/>
  <c r="Q115" i="13"/>
  <c r="Q116" i="13"/>
  <c r="Q117" i="13"/>
  <c r="Q118" i="13"/>
  <c r="Q119" i="13"/>
  <c r="Q120" i="13"/>
  <c r="Q121" i="13"/>
  <c r="Q122" i="13"/>
  <c r="Q123" i="13"/>
  <c r="Q124" i="13"/>
  <c r="Q125" i="13"/>
  <c r="Q126" i="13"/>
  <c r="Q127" i="13"/>
  <c r="Q128" i="13"/>
  <c r="Q129" i="13"/>
  <c r="Q130" i="13"/>
  <c r="Q131" i="13"/>
  <c r="Q132" i="13"/>
  <c r="Q133" i="13"/>
  <c r="Q134" i="13"/>
  <c r="Q135" i="13"/>
  <c r="Q136" i="13"/>
  <c r="Q137" i="13"/>
  <c r="Q138" i="13"/>
  <c r="Q139" i="13"/>
  <c r="Q2" i="13"/>
  <c r="E2" i="13"/>
  <c r="E3" i="13"/>
  <c r="F3" i="13" s="1" a="1"/>
  <c r="F3" i="13" s="1"/>
  <c r="E4" i="13"/>
  <c r="F4" i="13" s="1" a="1"/>
  <c r="F4" i="13" s="1"/>
  <c r="E5" i="13"/>
  <c r="F5" i="13" s="1" a="1"/>
  <c r="F5" i="13" s="1"/>
  <c r="E6" i="13"/>
  <c r="F6" i="13" s="1" a="1"/>
  <c r="F6" i="13" s="1"/>
  <c r="E7" i="13"/>
  <c r="F7" i="13" s="1" a="1"/>
  <c r="F7" i="13" s="1"/>
  <c r="E8" i="13"/>
  <c r="F8" i="13" s="1" a="1"/>
  <c r="F8" i="13" s="1"/>
  <c r="E9" i="13"/>
  <c r="F9" i="13" s="1" a="1"/>
  <c r="F9" i="13" s="1"/>
  <c r="E10" i="13"/>
  <c r="F10" i="13" s="1" a="1"/>
  <c r="F10" i="13" s="1"/>
  <c r="E11" i="13"/>
  <c r="F11" i="13" s="1" a="1"/>
  <c r="F11" i="13" s="1"/>
  <c r="E12" i="13"/>
  <c r="F12" i="13" s="1" a="1"/>
  <c r="F12" i="13" s="1"/>
  <c r="E13" i="13"/>
  <c r="F13" i="13" s="1" a="1"/>
  <c r="F13" i="13" s="1"/>
  <c r="E14" i="13"/>
  <c r="F14" i="13" s="1" a="1"/>
  <c r="F14" i="13" s="1"/>
  <c r="E15" i="13"/>
  <c r="F15" i="13" s="1" a="1"/>
  <c r="F15" i="13" s="1"/>
  <c r="E16" i="13"/>
  <c r="F16" i="13" s="1" a="1"/>
  <c r="F16" i="13" s="1"/>
  <c r="E17" i="13"/>
  <c r="F17" i="13" s="1" a="1"/>
  <c r="F17" i="13" s="1"/>
  <c r="E18" i="13"/>
  <c r="F18" i="13" s="1" a="1"/>
  <c r="F18" i="13" s="1"/>
  <c r="E19" i="13"/>
  <c r="F19" i="13" s="1" a="1"/>
  <c r="F19" i="13" s="1"/>
  <c r="E20" i="13"/>
  <c r="F20" i="13" s="1" a="1"/>
  <c r="F20" i="13" s="1"/>
  <c r="E21" i="13"/>
  <c r="F21" i="13" s="1" a="1"/>
  <c r="F21" i="13" s="1"/>
  <c r="E22" i="13"/>
  <c r="F22" i="13" s="1" a="1"/>
  <c r="F22" i="13" s="1"/>
  <c r="E23" i="13"/>
  <c r="F23" i="13" s="1" a="1"/>
  <c r="F23" i="13" s="1"/>
  <c r="E24" i="13"/>
  <c r="F24" i="13" s="1" a="1"/>
  <c r="F24" i="13" s="1"/>
  <c r="E25" i="13"/>
  <c r="F25" i="13" s="1" a="1"/>
  <c r="F25" i="13" s="1"/>
  <c r="E26" i="13"/>
  <c r="F26" i="13" s="1" a="1"/>
  <c r="F26" i="13" s="1"/>
  <c r="E27" i="13"/>
  <c r="E28" i="13"/>
  <c r="F28" i="13" s="1" a="1"/>
  <c r="F28" i="13" s="1"/>
  <c r="E29" i="13"/>
  <c r="F29" i="13" s="1" a="1"/>
  <c r="F29" i="13" s="1"/>
  <c r="E30" i="13"/>
  <c r="F30" i="13" s="1" a="1"/>
  <c r="F30" i="13" s="1"/>
  <c r="E31" i="13"/>
  <c r="F31" i="13" s="1" a="1"/>
  <c r="F31" i="13" s="1"/>
  <c r="E32" i="13"/>
  <c r="F32" i="13" s="1" a="1"/>
  <c r="F32" i="13" s="1"/>
  <c r="E33" i="13"/>
  <c r="F33" i="13" s="1" a="1"/>
  <c r="F33" i="13" s="1"/>
  <c r="E34" i="13"/>
  <c r="F34" i="13" s="1" a="1"/>
  <c r="F34" i="13" s="1"/>
  <c r="E35" i="13"/>
  <c r="F35" i="13" s="1" a="1"/>
  <c r="F35" i="13" s="1"/>
  <c r="E36" i="13"/>
  <c r="F36" i="13" s="1" a="1"/>
  <c r="F36" i="13" s="1"/>
  <c r="E37" i="13"/>
  <c r="F37" i="13" s="1" a="1"/>
  <c r="F37" i="13" s="1"/>
  <c r="E38" i="13"/>
  <c r="F38" i="13" s="1" a="1"/>
  <c r="F38" i="13" s="1"/>
  <c r="E39" i="13"/>
  <c r="F39" i="13" s="1" a="1"/>
  <c r="F39" i="13" s="1"/>
  <c r="E40" i="13"/>
  <c r="F40" i="13" s="1" a="1"/>
  <c r="F40" i="13" s="1"/>
  <c r="E41" i="13"/>
  <c r="F41" i="13" s="1" a="1"/>
  <c r="F41" i="13" s="1"/>
  <c r="E42" i="13"/>
  <c r="F42" i="13" s="1" a="1"/>
  <c r="F42" i="13" s="1"/>
  <c r="E43" i="13"/>
  <c r="F43" i="13" s="1" a="1"/>
  <c r="F43" i="13" s="1"/>
  <c r="E44" i="13"/>
  <c r="F44" i="13" s="1" a="1"/>
  <c r="F44" i="13" s="1"/>
  <c r="E45" i="13"/>
  <c r="F45" i="13" s="1" a="1"/>
  <c r="F45" i="13" s="1"/>
  <c r="E46" i="13"/>
  <c r="F46" i="13" s="1" a="1"/>
  <c r="F46" i="13" s="1"/>
  <c r="E47" i="13"/>
  <c r="F47" i="13" s="1" a="1"/>
  <c r="F47" i="13" s="1"/>
  <c r="E48" i="13"/>
  <c r="F48" i="13" s="1" a="1"/>
  <c r="F48" i="13" s="1"/>
  <c r="E49" i="13"/>
  <c r="F49" i="13" s="1" a="1"/>
  <c r="F49" i="13" s="1"/>
  <c r="E50" i="13"/>
  <c r="F50" i="13" s="1" a="1"/>
  <c r="F50" i="13" s="1"/>
  <c r="E51" i="13"/>
  <c r="F51" i="13" s="1" a="1"/>
  <c r="F51" i="13" s="1"/>
  <c r="E52" i="13"/>
  <c r="F52" i="13" s="1" a="1"/>
  <c r="F52" i="13" s="1"/>
  <c r="E53" i="13"/>
  <c r="F53" i="13" s="1" a="1"/>
  <c r="F53" i="13" s="1"/>
  <c r="E54" i="13"/>
  <c r="F54" i="13" s="1" a="1"/>
  <c r="F54" i="13" s="1"/>
  <c r="E55" i="13"/>
  <c r="F55" i="13" s="1" a="1"/>
  <c r="F55" i="13" s="1"/>
  <c r="E56" i="13"/>
  <c r="F56" i="13" s="1" a="1"/>
  <c r="F56" i="13" s="1"/>
  <c r="E57" i="13"/>
  <c r="F57" i="13" s="1" a="1"/>
  <c r="F57" i="13" s="1"/>
  <c r="E58" i="13"/>
  <c r="F58" i="13" s="1" a="1"/>
  <c r="F58" i="13" s="1"/>
  <c r="E59" i="13"/>
  <c r="F59" i="13" s="1" a="1"/>
  <c r="F59" i="13" s="1"/>
  <c r="E60" i="13"/>
  <c r="F60" i="13" s="1" a="1"/>
  <c r="F60" i="13" s="1"/>
  <c r="E61" i="13"/>
  <c r="F61" i="13" s="1" a="1"/>
  <c r="F61" i="13" s="1"/>
  <c r="E62" i="13"/>
  <c r="F62" i="13" s="1" a="1"/>
  <c r="F62" i="13" s="1"/>
  <c r="E63" i="13"/>
  <c r="F63" i="13" s="1" a="1"/>
  <c r="F63" i="13" s="1"/>
  <c r="E64" i="13"/>
  <c r="F64" i="13" s="1" a="1"/>
  <c r="F64" i="13" s="1"/>
  <c r="E65" i="13"/>
  <c r="F65" i="13" s="1" a="1"/>
  <c r="F65" i="13" s="1"/>
  <c r="E66" i="13"/>
  <c r="F66" i="13" s="1" a="1"/>
  <c r="F66" i="13" s="1"/>
  <c r="E67" i="13"/>
  <c r="F67" i="13" s="1" a="1"/>
  <c r="F67" i="13" s="1"/>
  <c r="E68" i="13"/>
  <c r="F68" i="13" s="1" a="1"/>
  <c r="F68" i="13" s="1"/>
  <c r="E69" i="13"/>
  <c r="F69" i="13" s="1" a="1"/>
  <c r="F69" i="13" s="1"/>
  <c r="E70" i="13"/>
  <c r="F70" i="13" s="1" a="1"/>
  <c r="F70" i="13" s="1"/>
  <c r="E71" i="13"/>
  <c r="F71" i="13" s="1" a="1"/>
  <c r="F71" i="13" s="1"/>
  <c r="E72" i="13"/>
  <c r="F72" i="13" s="1" a="1"/>
  <c r="F72" i="13" s="1"/>
  <c r="E73" i="13"/>
  <c r="F73" i="13" s="1" a="1"/>
  <c r="F73" i="13" s="1"/>
  <c r="E74" i="13"/>
  <c r="F74" i="13" s="1" a="1"/>
  <c r="F74" i="13" s="1"/>
  <c r="E75" i="13"/>
  <c r="F75" i="13" s="1" a="1"/>
  <c r="F75" i="13" s="1"/>
  <c r="E76" i="13"/>
  <c r="F76" i="13" s="1" a="1"/>
  <c r="F76" i="13" s="1"/>
  <c r="E77" i="13"/>
  <c r="F77" i="13" s="1" a="1"/>
  <c r="F77" i="13" s="1"/>
  <c r="E78" i="13"/>
  <c r="F78" i="13" s="1" a="1"/>
  <c r="F78" i="13" s="1"/>
  <c r="E79" i="13"/>
  <c r="F79" i="13" s="1" a="1"/>
  <c r="F79" i="13" s="1"/>
  <c r="E80" i="13"/>
  <c r="F80" i="13" s="1" a="1"/>
  <c r="F80" i="13" s="1"/>
  <c r="E81" i="13"/>
  <c r="F81" i="13" s="1" a="1"/>
  <c r="F81" i="13" s="1"/>
  <c r="E82" i="13"/>
  <c r="F82" i="13" s="1" a="1"/>
  <c r="F82" i="13" s="1"/>
  <c r="E83" i="13"/>
  <c r="F83" i="13" s="1" a="1"/>
  <c r="F83" i="13" s="1"/>
  <c r="E84" i="13"/>
  <c r="F84" i="13" s="1" a="1"/>
  <c r="F84" i="13" s="1"/>
  <c r="E85" i="13"/>
  <c r="F85" i="13" s="1" a="1"/>
  <c r="F85" i="13" s="1"/>
  <c r="E86" i="13"/>
  <c r="F86" i="13" s="1" a="1"/>
  <c r="F86" i="13" s="1"/>
  <c r="E87" i="13"/>
  <c r="F87" i="13" s="1" a="1"/>
  <c r="F87" i="13" s="1"/>
  <c r="E88" i="13"/>
  <c r="F88" i="13" s="1" a="1"/>
  <c r="F88" i="13" s="1"/>
  <c r="E89" i="13"/>
  <c r="F89" i="13" s="1" a="1"/>
  <c r="F89" i="13" s="1"/>
  <c r="E90" i="13"/>
  <c r="F90" i="13" s="1" a="1"/>
  <c r="F90" i="13" s="1"/>
  <c r="E91" i="13"/>
  <c r="F91" i="13" s="1" a="1"/>
  <c r="F91" i="13" s="1"/>
  <c r="E92" i="13"/>
  <c r="F92" i="13" s="1" a="1"/>
  <c r="F92" i="13" s="1"/>
  <c r="E93" i="13"/>
  <c r="F93" i="13" s="1" a="1"/>
  <c r="F93" i="13" s="1"/>
  <c r="E94" i="13"/>
  <c r="F94" i="13" s="1" a="1"/>
  <c r="F94" i="13" s="1"/>
  <c r="E95" i="13"/>
  <c r="F95" i="13" s="1" a="1"/>
  <c r="F95" i="13" s="1"/>
  <c r="E96" i="13"/>
  <c r="F96" i="13" s="1" a="1"/>
  <c r="F96" i="13" s="1"/>
  <c r="E97" i="13"/>
  <c r="F97" i="13" s="1" a="1"/>
  <c r="F97" i="13" s="1"/>
  <c r="E98" i="13"/>
  <c r="F98" i="13" s="1" a="1"/>
  <c r="F98" i="13" s="1"/>
  <c r="E99" i="13"/>
  <c r="F99" i="13" s="1" a="1"/>
  <c r="F99" i="13" s="1"/>
  <c r="E100" i="13"/>
  <c r="F100" i="13" s="1" a="1"/>
  <c r="F100" i="13" s="1"/>
  <c r="E101" i="13"/>
  <c r="F101" i="13" s="1" a="1"/>
  <c r="F101" i="13" s="1"/>
  <c r="E102" i="13"/>
  <c r="F102" i="13" s="1" a="1"/>
  <c r="F102" i="13" s="1"/>
  <c r="E103" i="13"/>
  <c r="F103" i="13" s="1" a="1"/>
  <c r="F103" i="13" s="1"/>
  <c r="E104" i="13"/>
  <c r="F104" i="13" s="1" a="1"/>
  <c r="F104" i="13" s="1"/>
  <c r="E105" i="13"/>
  <c r="F105" i="13" s="1" a="1"/>
  <c r="F105" i="13" s="1"/>
  <c r="E106" i="13"/>
  <c r="F106" i="13" s="1" a="1"/>
  <c r="F106" i="13" s="1"/>
  <c r="E107" i="13"/>
  <c r="F107" i="13" s="1" a="1"/>
  <c r="F107" i="13" s="1"/>
  <c r="E108" i="13"/>
  <c r="F108" i="13" s="1" a="1"/>
  <c r="F108" i="13" s="1"/>
  <c r="E109" i="13"/>
  <c r="F109" i="13" s="1" a="1"/>
  <c r="F109" i="13" s="1"/>
  <c r="E110" i="13"/>
  <c r="F110" i="13" s="1" a="1"/>
  <c r="F110" i="13" s="1"/>
  <c r="E111" i="13"/>
  <c r="F111" i="13" s="1" a="1"/>
  <c r="F111" i="13" s="1"/>
  <c r="E112" i="13"/>
  <c r="F112" i="13" s="1" a="1"/>
  <c r="F112" i="13" s="1"/>
  <c r="E113" i="13"/>
  <c r="F113" i="13" s="1" a="1"/>
  <c r="F113" i="13" s="1"/>
  <c r="E114" i="13"/>
  <c r="F114" i="13" s="1" a="1"/>
  <c r="F114" i="13" s="1"/>
  <c r="E115" i="13"/>
  <c r="F115" i="13" s="1" a="1"/>
  <c r="F115" i="13" s="1"/>
  <c r="E116" i="13"/>
  <c r="F116" i="13" s="1" a="1"/>
  <c r="F116" i="13" s="1"/>
  <c r="E117" i="13"/>
  <c r="F117" i="13" s="1" a="1"/>
  <c r="F117" i="13" s="1"/>
  <c r="E118" i="13"/>
  <c r="F118" i="13" s="1" a="1"/>
  <c r="F118" i="13" s="1"/>
  <c r="E119" i="13"/>
  <c r="F119" i="13" s="1" a="1"/>
  <c r="F119" i="13" s="1"/>
  <c r="E120" i="13"/>
  <c r="F120" i="13" s="1" a="1"/>
  <c r="F120" i="13" s="1"/>
  <c r="E121" i="13"/>
  <c r="F121" i="13" s="1" a="1"/>
  <c r="F121" i="13" s="1"/>
  <c r="E122" i="13"/>
  <c r="F122" i="13" s="1" a="1"/>
  <c r="F122" i="13" s="1"/>
  <c r="E123" i="13"/>
  <c r="F123" i="13" s="1" a="1"/>
  <c r="F123" i="13" s="1"/>
  <c r="E124" i="13"/>
  <c r="F124" i="13" s="1" a="1"/>
  <c r="F124" i="13" s="1"/>
  <c r="E125" i="13"/>
  <c r="F125" i="13" s="1" a="1"/>
  <c r="F125" i="13" s="1"/>
  <c r="E126" i="13"/>
  <c r="F126" i="13" s="1" a="1"/>
  <c r="F126" i="13" s="1"/>
  <c r="E127" i="13"/>
  <c r="F127" i="13" s="1" a="1"/>
  <c r="F127" i="13" s="1"/>
  <c r="E128" i="13"/>
  <c r="F128" i="13" s="1" a="1"/>
  <c r="F128" i="13" s="1"/>
  <c r="E129" i="13"/>
  <c r="F129" i="13" s="1" a="1"/>
  <c r="F129" i="13" s="1"/>
  <c r="E130" i="13"/>
  <c r="F130" i="13" s="1" a="1"/>
  <c r="F130" i="13" s="1"/>
  <c r="E131" i="13"/>
  <c r="F131" i="13" s="1" a="1"/>
  <c r="F131" i="13" s="1"/>
  <c r="E132" i="13"/>
  <c r="F132" i="13" s="1" a="1"/>
  <c r="F132" i="13" s="1"/>
  <c r="E133" i="13"/>
  <c r="F133" i="13" s="1" a="1"/>
  <c r="F133" i="13" s="1"/>
  <c r="E134" i="13"/>
  <c r="F134" i="13" s="1" a="1"/>
  <c r="F134" i="13" s="1"/>
  <c r="E135" i="13"/>
  <c r="F135" i="13" s="1" a="1"/>
  <c r="F135" i="13" s="1"/>
  <c r="E136" i="13"/>
  <c r="F136" i="13" s="1" a="1"/>
  <c r="F136" i="13" s="1"/>
  <c r="E137" i="13"/>
  <c r="F137" i="13" s="1" a="1"/>
  <c r="F137" i="13" s="1"/>
  <c r="E138" i="13"/>
  <c r="F138" i="13" s="1" a="1"/>
  <c r="F138" i="13" s="1"/>
  <c r="E139" i="13"/>
  <c r="F139" i="13" s="1" a="1"/>
  <c r="F139" i="13" s="1"/>
  <c r="F2" i="26" l="1" a="1"/>
  <c r="F2" i="26" s="1"/>
  <c r="E141" i="25"/>
  <c r="F2" i="25" a="1"/>
  <c r="F2" i="25" s="1"/>
  <c r="AT140" i="23"/>
  <c r="AK141" i="22"/>
  <c r="AI140" i="22"/>
  <c r="AH140" i="22"/>
  <c r="AF140" i="22"/>
  <c r="AE140" i="22"/>
  <c r="AD140" i="22"/>
  <c r="AC140" i="22"/>
  <c r="AB140" i="22"/>
  <c r="AA140" i="22"/>
  <c r="Z140" i="22"/>
  <c r="Y140" i="22"/>
  <c r="X140" i="22"/>
  <c r="W140" i="22"/>
  <c r="V140" i="22"/>
  <c r="U140" i="22"/>
  <c r="T140" i="22"/>
  <c r="R140" i="22"/>
  <c r="AT140" i="22"/>
  <c r="AS140" i="22"/>
  <c r="AR140" i="22"/>
  <c r="AQ140" i="22"/>
  <c r="AP140" i="22"/>
  <c r="AO140" i="22"/>
  <c r="AN140" i="22"/>
  <c r="AM140" i="22"/>
  <c r="AL140" i="22"/>
  <c r="P140" i="22"/>
  <c r="H140" i="22"/>
  <c r="I140" i="22"/>
  <c r="J140" i="22"/>
  <c r="K140" i="22"/>
  <c r="M140" i="22"/>
  <c r="N140" i="22"/>
  <c r="O140" i="22"/>
  <c r="G140" i="22"/>
  <c r="F2" i="22" a="1"/>
  <c r="F2" i="22" s="1"/>
  <c r="F27" i="13" a="1"/>
  <c r="F27" i="13" s="1"/>
  <c r="F2" i="13" a="1"/>
  <c r="F2" i="13" s="1"/>
  <c r="E17" i="4" l="1"/>
  <c r="E10" i="4"/>
  <c r="E2" i="11"/>
  <c r="E3" i="11"/>
  <c r="E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3" i="10"/>
  <c r="E4" i="10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" i="10"/>
  <c r="E2" i="9"/>
  <c r="E3" i="9"/>
  <c r="E4" i="9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" i="8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" i="6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" i="5"/>
  <c r="AT61" i="3"/>
  <c r="AR3" i="5"/>
  <c r="AR4" i="5"/>
  <c r="AR5" i="5"/>
  <c r="AR6" i="5"/>
  <c r="AR7" i="5"/>
  <c r="AR8" i="5"/>
  <c r="AR9" i="5"/>
  <c r="AR10" i="5"/>
  <c r="AR11" i="5"/>
  <c r="AR12" i="5"/>
  <c r="AR13" i="5"/>
  <c r="AR14" i="5"/>
  <c r="AR15" i="5"/>
  <c r="AR16" i="5"/>
  <c r="AR17" i="5"/>
  <c r="AR18" i="5"/>
  <c r="AR19" i="5"/>
  <c r="AR20" i="5"/>
  <c r="AR21" i="5"/>
  <c r="AR22" i="5"/>
  <c r="AR23" i="5"/>
  <c r="AR24" i="5"/>
  <c r="AR2" i="5"/>
  <c r="M192" i="3"/>
  <c r="E141" i="13" l="1"/>
  <c r="I192" i="3"/>
  <c r="J192" i="3"/>
  <c r="K192" i="3"/>
  <c r="L192" i="3"/>
  <c r="N192" i="3"/>
  <c r="O192" i="3"/>
  <c r="P192" i="3"/>
  <c r="Q192" i="3"/>
  <c r="R192" i="3"/>
  <c r="S192" i="3"/>
  <c r="T192" i="3"/>
  <c r="U192" i="3"/>
  <c r="V192" i="3"/>
  <c r="W192" i="3"/>
  <c r="X192" i="3"/>
  <c r="Y192" i="3"/>
  <c r="Z192" i="3"/>
  <c r="AA192" i="3"/>
  <c r="AB192" i="3"/>
  <c r="AC192" i="3"/>
  <c r="AD192" i="3"/>
  <c r="AE192" i="3"/>
  <c r="AF192" i="3"/>
  <c r="AG192" i="3"/>
  <c r="AH192" i="3"/>
  <c r="AI192" i="3"/>
  <c r="AJ192" i="3"/>
  <c r="AK192" i="3"/>
  <c r="AL192" i="3"/>
  <c r="AM192" i="3"/>
  <c r="AN192" i="3"/>
  <c r="AO192" i="3"/>
  <c r="AP192" i="3"/>
  <c r="AQ192" i="3"/>
  <c r="AR192" i="3"/>
  <c r="AS192" i="3"/>
  <c r="H192" i="3"/>
  <c r="AT2" i="3"/>
  <c r="AT3" i="3"/>
  <c r="AT4" i="3"/>
  <c r="AT5" i="3"/>
  <c r="AT6" i="3"/>
  <c r="AT7" i="3"/>
  <c r="AT8" i="3"/>
  <c r="AT9" i="3"/>
  <c r="AT10" i="3"/>
  <c r="AT11" i="3"/>
  <c r="AT12" i="3"/>
  <c r="AT13" i="3"/>
  <c r="AT14" i="3"/>
  <c r="AT15" i="3"/>
  <c r="AT16" i="3"/>
  <c r="AT17" i="3"/>
  <c r="AT18" i="3"/>
  <c r="AT19" i="3"/>
  <c r="AT20" i="3"/>
  <c r="AT21" i="3"/>
  <c r="AT22" i="3"/>
  <c r="AT23" i="3"/>
  <c r="AT24" i="3"/>
  <c r="AT25" i="3"/>
  <c r="AT26" i="3"/>
  <c r="AT27" i="3"/>
  <c r="AT28" i="3"/>
  <c r="AT29" i="3"/>
  <c r="AT30" i="3"/>
  <c r="AT31" i="3"/>
  <c r="AT32" i="3"/>
  <c r="AT33" i="3"/>
  <c r="AT34" i="3"/>
  <c r="AT35" i="3"/>
  <c r="AT36" i="3"/>
  <c r="AT37" i="3"/>
  <c r="AT38" i="3"/>
  <c r="AT39" i="3"/>
  <c r="AT40" i="3"/>
  <c r="AT41" i="3"/>
  <c r="AT42" i="3"/>
  <c r="AT43" i="3"/>
  <c r="AT44" i="3"/>
  <c r="AT45" i="3"/>
  <c r="AT46" i="3"/>
  <c r="AT47" i="3"/>
  <c r="AT48" i="3"/>
  <c r="AT49" i="3"/>
  <c r="AT50" i="3"/>
  <c r="AT51" i="3"/>
  <c r="AT52" i="3"/>
  <c r="AT53" i="3"/>
  <c r="AT54" i="3"/>
  <c r="AT55" i="3"/>
  <c r="AT56" i="3"/>
  <c r="AT57" i="3"/>
  <c r="AT58" i="3"/>
  <c r="AT59" i="3"/>
  <c r="AT60" i="3"/>
  <c r="AT62" i="3"/>
  <c r="AT63" i="3"/>
  <c r="AT64" i="3"/>
  <c r="AT65" i="3"/>
  <c r="AT66" i="3"/>
  <c r="AT67" i="3"/>
  <c r="AT68" i="3"/>
  <c r="AT69" i="3"/>
  <c r="AT70" i="3"/>
  <c r="AT71" i="3"/>
  <c r="AT72" i="3"/>
  <c r="AT73" i="3"/>
  <c r="AT74" i="3"/>
  <c r="AT75" i="3"/>
  <c r="AT76" i="3"/>
  <c r="AT77" i="3"/>
  <c r="AT78" i="3"/>
  <c r="AT79" i="3"/>
  <c r="AT80" i="3"/>
  <c r="AT81" i="3"/>
  <c r="AT82" i="3"/>
  <c r="AT83" i="3"/>
  <c r="AT84" i="3"/>
  <c r="AT85" i="3"/>
  <c r="AT86" i="3"/>
  <c r="AT87" i="3"/>
  <c r="AT88" i="3"/>
  <c r="AT89" i="3"/>
  <c r="AT90" i="3"/>
  <c r="AT91" i="3"/>
  <c r="AT92" i="3"/>
  <c r="AT93" i="3"/>
  <c r="AT94" i="3"/>
  <c r="AT95" i="3"/>
  <c r="AT96" i="3"/>
  <c r="AT97" i="3"/>
  <c r="AT98" i="3"/>
  <c r="AT99" i="3"/>
  <c r="AT100" i="3"/>
  <c r="AT101" i="3"/>
  <c r="AT102" i="3"/>
  <c r="AT103" i="3"/>
  <c r="AT104" i="3"/>
  <c r="AT105" i="3"/>
  <c r="AT106" i="3"/>
  <c r="AT107" i="3"/>
  <c r="AT108" i="3"/>
  <c r="AT109" i="3"/>
  <c r="AT110" i="3"/>
  <c r="AT111" i="3"/>
  <c r="AT112" i="3"/>
  <c r="AT113" i="3"/>
  <c r="AT114" i="3"/>
  <c r="AT115" i="3"/>
  <c r="AT116" i="3"/>
  <c r="AT117" i="3"/>
  <c r="AT118" i="3"/>
  <c r="AT119" i="3"/>
  <c r="AT120" i="3"/>
  <c r="AT121" i="3"/>
  <c r="AT122" i="3"/>
  <c r="AT123" i="3"/>
  <c r="AT124" i="3"/>
  <c r="AT125" i="3"/>
  <c r="AT126" i="3"/>
  <c r="AT127" i="3"/>
  <c r="AT128" i="3"/>
  <c r="AT129" i="3"/>
  <c r="AT130" i="3"/>
  <c r="AT131" i="3"/>
  <c r="AT132" i="3"/>
  <c r="AT133" i="3"/>
  <c r="AT134" i="3"/>
  <c r="AT135" i="3"/>
  <c r="AT136" i="3"/>
  <c r="AT137" i="3"/>
  <c r="AT138" i="3"/>
  <c r="AT139" i="3"/>
  <c r="AT140" i="3"/>
  <c r="AT141" i="3"/>
  <c r="AT142" i="3"/>
  <c r="AT143" i="3"/>
  <c r="AT144" i="3"/>
  <c r="AT145" i="3"/>
  <c r="AT146" i="3"/>
  <c r="AT147" i="3"/>
  <c r="AT148" i="3"/>
  <c r="AT149" i="3"/>
  <c r="AT150" i="3"/>
  <c r="AT151" i="3"/>
  <c r="AT152" i="3"/>
  <c r="AT153" i="3"/>
  <c r="AT154" i="3"/>
  <c r="AT155" i="3"/>
  <c r="AT156" i="3"/>
  <c r="AT157" i="3"/>
  <c r="AT158" i="3"/>
  <c r="AT159" i="3"/>
  <c r="AT160" i="3"/>
  <c r="AT161" i="3"/>
  <c r="AT162" i="3"/>
  <c r="AT163" i="3"/>
  <c r="AT164" i="3"/>
  <c r="AT165" i="3"/>
  <c r="AT166" i="3"/>
  <c r="AT167" i="3"/>
  <c r="AT168" i="3"/>
  <c r="AT169" i="3"/>
  <c r="AT170" i="3"/>
  <c r="AT171" i="3"/>
  <c r="AT172" i="3"/>
  <c r="AT173" i="3"/>
  <c r="AT174" i="3"/>
  <c r="AT175" i="3"/>
  <c r="AT176" i="3"/>
  <c r="AT177" i="3"/>
  <c r="AT178" i="3"/>
  <c r="AT179" i="3"/>
  <c r="AT180" i="3"/>
  <c r="AT181" i="3"/>
  <c r="AT182" i="3"/>
  <c r="AT183" i="3"/>
  <c r="AT184" i="3"/>
  <c r="AT185" i="3"/>
  <c r="AT186" i="3"/>
  <c r="AT187" i="3"/>
  <c r="AT188" i="3"/>
  <c r="AT189" i="3"/>
  <c r="AT190" i="3"/>
  <c r="AT191" i="3"/>
  <c r="AT193" i="3" l="1"/>
  <c r="J5" i="4"/>
  <c r="I7" i="4"/>
  <c r="I10" i="4"/>
  <c r="E16" i="4"/>
  <c r="I9" i="4" s="1"/>
  <c r="E15" i="4"/>
  <c r="I8" i="4" s="1"/>
  <c r="E13" i="4"/>
  <c r="I6" i="4" s="1"/>
  <c r="E12" i="4"/>
  <c r="I5" i="4" s="1"/>
  <c r="E11" i="4"/>
  <c r="E4" i="4"/>
  <c r="G5" i="4" l="1"/>
  <c r="G4" i="4"/>
  <c r="G6" i="4" s="1"/>
  <c r="H193" i="3" l="1"/>
  <c r="I193" i="3"/>
  <c r="J193" i="3"/>
  <c r="K193" i="3"/>
  <c r="L193" i="3"/>
  <c r="N193" i="3"/>
  <c r="O193" i="3"/>
  <c r="P193" i="3"/>
  <c r="Q193" i="3"/>
  <c r="R193" i="3"/>
  <c r="S193" i="3"/>
  <c r="T193" i="3"/>
  <c r="U193" i="3"/>
  <c r="V193" i="3"/>
  <c r="W193" i="3"/>
  <c r="X193" i="3"/>
  <c r="Y193" i="3"/>
  <c r="Z193" i="3"/>
  <c r="AA193" i="3"/>
  <c r="AB193" i="3"/>
  <c r="AC193" i="3"/>
  <c r="AD193" i="3"/>
  <c r="AE193" i="3"/>
  <c r="AF193" i="3"/>
  <c r="AG193" i="3"/>
  <c r="AH193" i="3"/>
  <c r="AI193" i="3"/>
  <c r="AJ193" i="3"/>
  <c r="AK193" i="3"/>
  <c r="AL193" i="3"/>
  <c r="AM193" i="3"/>
  <c r="AN193" i="3"/>
  <c r="AO193" i="3"/>
  <c r="AP193" i="3"/>
  <c r="AQ193" i="3"/>
  <c r="AR193" i="3"/>
  <c r="AS193" i="3"/>
  <c r="M193" i="3"/>
  <c r="L140" i="22" l="1"/>
  <c r="S140" i="22"/>
  <c r="AG140" i="22"/>
  <c r="AJ140" i="22"/>
  <c r="AS140" i="23" l="1"/>
  <c r="AR140" i="23"/>
  <c r="AQ140" i="23"/>
  <c r="AP140" i="23"/>
  <c r="AO140" i="23"/>
  <c r="AN140" i="23"/>
  <c r="AM140" i="23"/>
  <c r="AL140" i="23"/>
  <c r="AJ140" i="23"/>
  <c r="AI140" i="23"/>
  <c r="AH140" i="23"/>
  <c r="AG140" i="23"/>
  <c r="AF140" i="23"/>
  <c r="AE140" i="23"/>
  <c r="AD140" i="23"/>
  <c r="AC140" i="23"/>
  <c r="AB140" i="23"/>
  <c r="AA140" i="23"/>
  <c r="Z140" i="23"/>
  <c r="Y140" i="23"/>
  <c r="X140" i="23"/>
  <c r="W140" i="23"/>
  <c r="V140" i="23"/>
  <c r="U140" i="23"/>
  <c r="T140" i="23"/>
  <c r="S140" i="23"/>
  <c r="R140" i="23"/>
  <c r="P140" i="23"/>
  <c r="O140" i="23"/>
  <c r="N140" i="23"/>
  <c r="M140" i="23"/>
  <c r="L140" i="23"/>
  <c r="K140" i="23"/>
  <c r="J140" i="23"/>
  <c r="I140" i="23"/>
  <c r="H140" i="23"/>
  <c r="G140" i="23"/>
  <c r="AT140" i="24" l="1"/>
  <c r="AS140" i="24"/>
  <c r="AR140" i="24"/>
  <c r="AQ140" i="24"/>
  <c r="AP140" i="24"/>
  <c r="AO140" i="24"/>
  <c r="AN140" i="24"/>
  <c r="AM140" i="24"/>
  <c r="AL140" i="24"/>
  <c r="AJ140" i="24"/>
  <c r="AI140" i="24"/>
  <c r="AH140" i="24"/>
  <c r="AG140" i="24"/>
  <c r="AF140" i="24"/>
  <c r="AE140" i="24"/>
  <c r="AD140" i="24"/>
  <c r="AC140" i="24"/>
  <c r="AB140" i="24"/>
  <c r="AA140" i="24"/>
  <c r="Y140" i="24"/>
  <c r="X140" i="24"/>
  <c r="W140" i="24"/>
  <c r="V140" i="24"/>
  <c r="U140" i="24"/>
  <c r="S140" i="24"/>
  <c r="R140" i="24"/>
  <c r="P140" i="24"/>
  <c r="O140" i="24"/>
  <c r="N140" i="24"/>
  <c r="M140" i="24"/>
  <c r="L140" i="24"/>
  <c r="K140" i="24"/>
  <c r="J140" i="24"/>
  <c r="I140" i="24"/>
  <c r="H140" i="24"/>
  <c r="G140" i="24"/>
  <c r="Z140" i="24"/>
  <c r="T140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<sst xmlns="http://schemas.openxmlformats.org/spreadsheetml/2006/main" count="12787" uniqueCount="649">
  <si>
    <t>Timestamp</t>
  </si>
  <si>
    <t>Nama Lengkap</t>
  </si>
  <si>
    <t>Jenis Kelamin</t>
  </si>
  <si>
    <t>Usia</t>
  </si>
  <si>
    <t>Kelas</t>
  </si>
  <si>
    <t>No Telepon Aktif</t>
  </si>
  <si>
    <t>Orang tua mau mendengarkan cerita yang saya alami tanpa menjelekan</t>
  </si>
  <si>
    <t>Orang tua saya sangat peduli dan percaya dengan kemampuan belajar yang saya miliki</t>
  </si>
  <si>
    <t>Kasih sayang dan kepercayaan yang diberikan orang tua membuat saya semangat belajar</t>
  </si>
  <si>
    <t>Saat pulang sekolah, orang tua akan menyuruh saya untuk beristirahat</t>
  </si>
  <si>
    <t>Bila prestasi belajar saya bagus, saya selalu diberi hadiah</t>
  </si>
  <si>
    <t>Orang tua ikut melibatkan saya
menyelesaikan masalah keluarga</t>
  </si>
  <si>
    <t>Saat ingin mengambil keputusan, saya selalu berdiskusi dengan orang tua</t>
  </si>
  <si>
    <t>Orang tua memberikan kenyamanan saat saya belajar di rumah</t>
  </si>
  <si>
    <t>Orang tua saya memberikan fasilitas terbaik untuk saya belajar</t>
  </si>
  <si>
    <t xml:space="preserve">Orang tua saya selalu mengingatkan jika saya memiliki tugas atau keperluan yang harus di bawa sebelum sekolah </t>
  </si>
  <si>
    <t xml:space="preserve">Saya mempunyai tubuh yang sehat </t>
  </si>
  <si>
    <t xml:space="preserve">Saya memiliki bentuk wajah dan postur tubuh yang ideal </t>
  </si>
  <si>
    <t xml:space="preserve">Saya senang dengan keadaan saya saat ini </t>
  </si>
  <si>
    <t xml:space="preserve">Saya memiliki banyak teman yang baik </t>
  </si>
  <si>
    <t xml:space="preserve">Saya bersedia mengakui kesalahan saya dan meminta maaf secara langsung tanpa merasa marah </t>
  </si>
  <si>
    <t xml:space="preserve">Saya mudah bergaul dengan siapa saja </t>
  </si>
  <si>
    <t xml:space="preserve">Saya suka membantu teman yang kesulitan memahami pelajaran </t>
  </si>
  <si>
    <t xml:space="preserve">Saya aktif mengikuti ekstrakulikuler </t>
  </si>
  <si>
    <t xml:space="preserve">Saya menerima kritik dan saran yang diberikan dengan ikhlas </t>
  </si>
  <si>
    <t xml:space="preserve">Saya berhubungan baik dengan semua teman-teman saya </t>
  </si>
  <si>
    <t xml:space="preserve">Saya senang jika mendapat banyak teman baru </t>
  </si>
  <si>
    <t xml:space="preserve">Saya tidak membeda-bedakan teman </t>
  </si>
  <si>
    <t xml:space="preserve">Saya rajin beribadah </t>
  </si>
  <si>
    <t xml:space="preserve">Saya menghormati siapapun orangnya </t>
  </si>
  <si>
    <t xml:space="preserve">Saya menaati norma-norma yang berlaku di masyarakat </t>
  </si>
  <si>
    <t xml:space="preserve">Saya suka membantu mengerjakan pekerjaan rumah (menyapu, mencuci, memasak dll) </t>
  </si>
  <si>
    <t xml:space="preserve">Saya memiliki keluarga yang siap membantu ketika saya kesulitan </t>
  </si>
  <si>
    <t xml:space="preserve">Saya berasal dari keluarga yang bahagia </t>
  </si>
  <si>
    <t xml:space="preserve">Saya memahami kondisi keluarga </t>
  </si>
  <si>
    <t xml:space="preserve">Saya memperhatikan guru saat menerangkan materi </t>
  </si>
  <si>
    <t xml:space="preserve">Saya mencatat beberapa point penting yang disampaikan guru </t>
  </si>
  <si>
    <t xml:space="preserve">Saya suka bertanya kepada guru tentang materi yang belum paham </t>
  </si>
  <si>
    <t xml:space="preserve">Menurut saya, mengerjakan tugas tepat waktu sangat penting </t>
  </si>
  <si>
    <t xml:space="preserve">Jika prestasi saya belum baik, maka saya akan lebih giat dalam belajar </t>
  </si>
  <si>
    <t xml:space="preserve">Saya selalu berlomba untuk memperoleh nilai yang baik </t>
  </si>
  <si>
    <t xml:space="preserve">Saya suka ketika guru menunjukkan dengan jelas nilai saya dan letak kesalahan yang saya lakukan </t>
  </si>
  <si>
    <t xml:space="preserve">Metode belajar guru yang kreatif menambah semangat belajar saya </t>
  </si>
  <si>
    <t xml:space="preserve">Saya membutuhkan kelas yang nyaman dan aman untuk belajar </t>
  </si>
  <si>
    <t>Oksa Ihza Syahrani</t>
  </si>
  <si>
    <t>Perempuan</t>
  </si>
  <si>
    <t>&lt; 15 tahun</t>
  </si>
  <si>
    <t>X MP-2</t>
  </si>
  <si>
    <t>Sangat Sesuai</t>
  </si>
  <si>
    <t>Sesuai</t>
  </si>
  <si>
    <t>Netral</t>
  </si>
  <si>
    <t>Rifa Fathaniah Tarkam</t>
  </si>
  <si>
    <t>15 - 17 tahun</t>
  </si>
  <si>
    <t xml:space="preserve">Nur Afni Hidayat </t>
  </si>
  <si>
    <t>Tidak Sesuai</t>
  </si>
  <si>
    <t xml:space="preserve">M.Ade Bintang Afriza </t>
  </si>
  <si>
    <t>Laki-laki</t>
  </si>
  <si>
    <t>Gading Sekar Miandra</t>
  </si>
  <si>
    <t xml:space="preserve">Zaskia Dellas Jopani </t>
  </si>
  <si>
    <t>kartika</t>
  </si>
  <si>
    <t>Bunga Az-zahra Aulia</t>
  </si>
  <si>
    <t xml:space="preserve">Talitha Kania Azzarine </t>
  </si>
  <si>
    <t>Serena Nettanella</t>
  </si>
  <si>
    <t>Sangat Tidak Sesuai</t>
  </si>
  <si>
    <t>Nur Halimah</t>
  </si>
  <si>
    <t>BILQIS ASMA NURLAELA</t>
  </si>
  <si>
    <t>Keiysha regina kumila</t>
  </si>
  <si>
    <t>Zahra Alia</t>
  </si>
  <si>
    <t xml:space="preserve">JIHAN HUMAIRA </t>
  </si>
  <si>
    <t>Rahmah Aulia Utari</t>
  </si>
  <si>
    <t xml:space="preserve">Aurel Kania Putri </t>
  </si>
  <si>
    <t>Roro ayu</t>
  </si>
  <si>
    <t>Dianti Fadilah</t>
  </si>
  <si>
    <t xml:space="preserve">Balqis Nur Hidayah </t>
  </si>
  <si>
    <t xml:space="preserve">nazla sabiyah rahmadhani </t>
  </si>
  <si>
    <t xml:space="preserve">Siti nur baiti </t>
  </si>
  <si>
    <t xml:space="preserve">Anindya Sandi Al rajabbani </t>
  </si>
  <si>
    <t xml:space="preserve">Aisyi Nur Syariffa </t>
  </si>
  <si>
    <t xml:space="preserve">Fathiyah Zahrahtusitta </t>
  </si>
  <si>
    <t>Kayla Catur Ayuningtyas</t>
  </si>
  <si>
    <t>Almira Damayanti</t>
  </si>
  <si>
    <t>Armelia Cahyani</t>
  </si>
  <si>
    <t>Nadira Rigelvia Jasmine</t>
  </si>
  <si>
    <t>zaskia dwi anggita</t>
  </si>
  <si>
    <t xml:space="preserve">Verlyta Selsiana </t>
  </si>
  <si>
    <t>TRI MULYANI</t>
  </si>
  <si>
    <t>&gt; 17 tahun</t>
  </si>
  <si>
    <t xml:space="preserve">Siti Tasya </t>
  </si>
  <si>
    <t>RAMASYAUKA INDRAMUCHZIZA</t>
  </si>
  <si>
    <t xml:space="preserve">Nessa Yudya Triyono </t>
  </si>
  <si>
    <t>Rasya Khoirun Azzam</t>
  </si>
  <si>
    <t>X MP-1</t>
  </si>
  <si>
    <t>Lutfi Azalia</t>
  </si>
  <si>
    <t xml:space="preserve">Andra Al-Hikam </t>
  </si>
  <si>
    <t xml:space="preserve">Anis Anggraini </t>
  </si>
  <si>
    <t xml:space="preserve">Bunga Fransisca Adriani </t>
  </si>
  <si>
    <t>Aulia Oktaviani Putri Alrizani</t>
  </si>
  <si>
    <t>Desi lidia sari</t>
  </si>
  <si>
    <t>Aniq Muflikha</t>
  </si>
  <si>
    <t xml:space="preserve">Silpi Saripatunnisa </t>
  </si>
  <si>
    <t>Rifaya Meherunissa Nailah</t>
  </si>
  <si>
    <t xml:space="preserve">Fatya Syabani </t>
  </si>
  <si>
    <t>Putri Aura Afifah AzZahra</t>
  </si>
  <si>
    <t>Cinthya azzahra kamaludin</t>
  </si>
  <si>
    <t>nadin permata sari</t>
  </si>
  <si>
    <t xml:space="preserve">Dwihasnawati </t>
  </si>
  <si>
    <t>Siti Alifah Butsainah</t>
  </si>
  <si>
    <t xml:space="preserve">Melisa astama putri </t>
  </si>
  <si>
    <t>Alfiyah</t>
  </si>
  <si>
    <t>Zafira Choirunnisa</t>
  </si>
  <si>
    <t xml:space="preserve">Cahya Afsari </t>
  </si>
  <si>
    <t xml:space="preserve">Virly Oktavia Wulandari </t>
  </si>
  <si>
    <t xml:space="preserve">Athalia Miranda </t>
  </si>
  <si>
    <t xml:space="preserve">Putri Agnia Qolbi </t>
  </si>
  <si>
    <t>Lutfiah Afifah</t>
  </si>
  <si>
    <t>Rahmalia Uswatunhasanah</t>
  </si>
  <si>
    <t xml:space="preserve">Riska aulia rosmawati </t>
  </si>
  <si>
    <t xml:space="preserve">Devi Yana Al bahri </t>
  </si>
  <si>
    <t>Kirana Dwi Anggraini</t>
  </si>
  <si>
    <t>Naila kumairah</t>
  </si>
  <si>
    <t xml:space="preserve">Kenez Qonita Pramaysti </t>
  </si>
  <si>
    <t xml:space="preserve">Nevida Fiskalova </t>
  </si>
  <si>
    <t>Muhammad Dava</t>
  </si>
  <si>
    <t>X AK-2</t>
  </si>
  <si>
    <t>Rayya Aila Putri</t>
  </si>
  <si>
    <t>Nofal Ichlam Fachrurrozi</t>
  </si>
  <si>
    <t xml:space="preserve">Davina Azahra Putri </t>
  </si>
  <si>
    <t>Nadya chairunissa</t>
  </si>
  <si>
    <t xml:space="preserve">Keisha Agustina Tumanggor </t>
  </si>
  <si>
    <t xml:space="preserve">Chanda Chaerunisa </t>
  </si>
  <si>
    <t xml:space="preserve">Shailla Ranum </t>
  </si>
  <si>
    <t xml:space="preserve">Vania Lathiifah </t>
  </si>
  <si>
    <t>Zahra Nur Rahim</t>
  </si>
  <si>
    <t>Safira</t>
  </si>
  <si>
    <t>Denursta</t>
  </si>
  <si>
    <t xml:space="preserve">Shandria Messi </t>
  </si>
  <si>
    <t>Salsabila Chofa Nur Ainindy</t>
  </si>
  <si>
    <t>Yasmine Althafunisha</t>
  </si>
  <si>
    <t>Aulia Kasih Pertiwi</t>
  </si>
  <si>
    <t xml:space="preserve">NURUL AZKIYA TRIYONO </t>
  </si>
  <si>
    <t>Putri Hasanah</t>
  </si>
  <si>
    <t>Siti Nursyahriyani</t>
  </si>
  <si>
    <t xml:space="preserve">Quesha Nahla Sutrisno </t>
  </si>
  <si>
    <t>Jessica Gendhis Allifa</t>
  </si>
  <si>
    <t xml:space="preserve">Caryssa Putri Hasan </t>
  </si>
  <si>
    <t xml:space="preserve">USY SYIFA AL ALLAH </t>
  </si>
  <si>
    <t>nufiekha raini destari</t>
  </si>
  <si>
    <t xml:space="preserve">Jesie rahmawati </t>
  </si>
  <si>
    <t xml:space="preserve">Annisa Safitri </t>
  </si>
  <si>
    <t>Alya Azzuhro Agung</t>
  </si>
  <si>
    <t xml:space="preserve">Mohamad Rayhan Alfarizi </t>
  </si>
  <si>
    <t>Dwi Laily Salsabila</t>
  </si>
  <si>
    <t>Yurike</t>
  </si>
  <si>
    <t>X BR</t>
  </si>
  <si>
    <t>Ceishya Regita Cahyani</t>
  </si>
  <si>
    <t>X AK-1</t>
  </si>
  <si>
    <t xml:space="preserve">Rifky Ananda Setiawan </t>
  </si>
  <si>
    <t>X TKJ</t>
  </si>
  <si>
    <t>Aura Azzura</t>
  </si>
  <si>
    <t xml:space="preserve">Nur Aini Octavia </t>
  </si>
  <si>
    <t>Nadiyah mufidha</t>
  </si>
  <si>
    <t xml:space="preserve">Mahfira Gendis Maulani Heryawan </t>
  </si>
  <si>
    <t xml:space="preserve">Thyresia Rida Annayzrin </t>
  </si>
  <si>
    <t>Nurul Tri Lestari</t>
  </si>
  <si>
    <t>Mutiara Az-Zahra</t>
  </si>
  <si>
    <t xml:space="preserve">Dirgahayu Annisa Putri </t>
  </si>
  <si>
    <t xml:space="preserve">Sheren Anggita Awaludin </t>
  </si>
  <si>
    <t>Eighita Olyvia Surya</t>
  </si>
  <si>
    <t xml:space="preserve">Muammar Ditra Annafis </t>
  </si>
  <si>
    <t>Aira dwi safitri</t>
  </si>
  <si>
    <t>Salwa Nabilah Putri</t>
  </si>
  <si>
    <t xml:space="preserve">Achmad Fauzan </t>
  </si>
  <si>
    <t xml:space="preserve">AATIRAH AMALIA HADITIA </t>
  </si>
  <si>
    <t>Clarissa Habliana</t>
  </si>
  <si>
    <t>syaila luthfiana azzahra</t>
  </si>
  <si>
    <t xml:space="preserve">Cahya Rahmadewi </t>
  </si>
  <si>
    <t xml:space="preserve">Ellsa Fitri Ramadhani </t>
  </si>
  <si>
    <t xml:space="preserve">Isni Putri Laila </t>
  </si>
  <si>
    <t xml:space="preserve">Keysia Sindi Novitasari </t>
  </si>
  <si>
    <t xml:space="preserve">Reffi Fahrezy Destian </t>
  </si>
  <si>
    <t>Syafira Anggun Anggraeni</t>
  </si>
  <si>
    <t>Saida</t>
  </si>
  <si>
    <t xml:space="preserve">RIAS ANDIEN ANGGRAENI </t>
  </si>
  <si>
    <t xml:space="preserve">octarina ashari </t>
  </si>
  <si>
    <t>Virgilia Alitha Cahyadi</t>
  </si>
  <si>
    <t>SEVIRA AISKA ANDINI</t>
  </si>
  <si>
    <t xml:space="preserve">Afif Jamil Eka Prakoso </t>
  </si>
  <si>
    <t xml:space="preserve">Dian Khaira Maulidena Ritsy </t>
  </si>
  <si>
    <t xml:space="preserve">Andini Indah Nuraini </t>
  </si>
  <si>
    <t xml:space="preserve">septia ramadhani </t>
  </si>
  <si>
    <t xml:space="preserve">Giftillah Aprilia Sujatmoko </t>
  </si>
  <si>
    <t xml:space="preserve">Keysia Syakieb </t>
  </si>
  <si>
    <t xml:space="preserve">Maharani Devi </t>
  </si>
  <si>
    <t xml:space="preserve">Kayla Juliatama </t>
  </si>
  <si>
    <t>Rangga Aditya</t>
  </si>
  <si>
    <t xml:space="preserve">Nadine Adinda Kahfi </t>
  </si>
  <si>
    <t>Ahmad Zidane Saputra</t>
  </si>
  <si>
    <t xml:space="preserve">Haafidzah Rif'qah </t>
  </si>
  <si>
    <t xml:space="preserve">Munaqisy Al Syadid </t>
  </si>
  <si>
    <t>Jihan Syahfitri</t>
  </si>
  <si>
    <t>Syifa Nur Sabella</t>
  </si>
  <si>
    <t>aisyah luthfiah</t>
  </si>
  <si>
    <t>Anezka Madhu Nindira</t>
  </si>
  <si>
    <t>Rizky Novianto</t>
  </si>
  <si>
    <t xml:space="preserve">Rassya Adifi Faizal </t>
  </si>
  <si>
    <t>Nafisah Anggun Kinasih</t>
  </si>
  <si>
    <t>Jeny Klarisa</t>
  </si>
  <si>
    <t>Arlita Khumaira Riyadi</t>
  </si>
  <si>
    <t xml:space="preserve">Humaira Albina Dyah Adjim </t>
  </si>
  <si>
    <t>Syifa Annisa</t>
  </si>
  <si>
    <t>Munty Anindita Dwirahayu</t>
  </si>
  <si>
    <t>Ledya Anjani</t>
  </si>
  <si>
    <t>Sakti sultan i</t>
  </si>
  <si>
    <t xml:space="preserve">Jasmine Ananda Kahfi </t>
  </si>
  <si>
    <t>Alyssa Suryaningsih</t>
  </si>
  <si>
    <t>Kharin Maloka</t>
  </si>
  <si>
    <t>Ephraim Alexander T.</t>
  </si>
  <si>
    <t xml:space="preserve">Najla Hansa Rahmadani </t>
  </si>
  <si>
    <t xml:space="preserve">Fadhlan Rafie </t>
  </si>
  <si>
    <t xml:space="preserve">Ibrohim </t>
  </si>
  <si>
    <t xml:space="preserve">RIFQI PUTRA HIDAYAT </t>
  </si>
  <si>
    <t xml:space="preserve">M.Rafiyuddin Afif </t>
  </si>
  <si>
    <t>Rasya</t>
  </si>
  <si>
    <t xml:space="preserve">Zaidan Hazim Ananda Putra </t>
  </si>
  <si>
    <t>Fauzan</t>
  </si>
  <si>
    <t xml:space="preserve">Rifan Arya Putra </t>
  </si>
  <si>
    <t>Fairuz Hafizh Ibrahim</t>
  </si>
  <si>
    <t xml:space="preserve">El Rhyza Dzakhwan </t>
  </si>
  <si>
    <t>galih dwi sulisti yono</t>
  </si>
  <si>
    <t xml:space="preserve">Muhamad Haekal Elsifan </t>
  </si>
  <si>
    <t>Ailsa shafiqah aryadi</t>
  </si>
  <si>
    <t>Naysila Salsabila</t>
  </si>
  <si>
    <t>achmad fahmi samory</t>
  </si>
  <si>
    <t>Fatia Anwa Irrizqi</t>
  </si>
  <si>
    <t>muhammad dehan rishad al hakim</t>
  </si>
  <si>
    <t xml:space="preserve">Nhazwa Fitriah Adzairasya </t>
  </si>
  <si>
    <t xml:space="preserve">Athallah Azhar Maulana </t>
  </si>
  <si>
    <t xml:space="preserve">Prasetyo Adi Nugroho </t>
  </si>
  <si>
    <t>Lotus Aneila Maharani Putri Rahadian</t>
  </si>
  <si>
    <t>Radithya Arya Raissa</t>
  </si>
  <si>
    <t xml:space="preserve">dtrian fattah ramadhan </t>
  </si>
  <si>
    <t>malik habibie</t>
  </si>
  <si>
    <t>Ananda Rasya Irianto</t>
  </si>
  <si>
    <t>Akbar Danu Tri Nugraha</t>
  </si>
  <si>
    <t xml:space="preserve">sultan Irhandika </t>
  </si>
  <si>
    <t>jahratul amaliah</t>
  </si>
  <si>
    <t>mulhayani</t>
  </si>
  <si>
    <t>Nur Intan</t>
  </si>
  <si>
    <t xml:space="preserve">Azza Nafisah Anggraini </t>
  </si>
  <si>
    <t xml:space="preserve">SYAFAAT ANDIKA RACHMAN </t>
  </si>
  <si>
    <t>No</t>
  </si>
  <si>
    <t>Count of Nama Lengkap</t>
  </si>
  <si>
    <t>Row Labels</t>
  </si>
  <si>
    <t>(blank)</t>
  </si>
  <si>
    <t>Grand Total</t>
  </si>
  <si>
    <t>X1.1</t>
  </si>
  <si>
    <t>X1.2</t>
  </si>
  <si>
    <t>X1.3</t>
  </si>
  <si>
    <t>X1.4</t>
  </si>
  <si>
    <t>X1.5</t>
  </si>
  <si>
    <t>X1.6</t>
  </si>
  <si>
    <t>X1.7</t>
  </si>
  <si>
    <t>X1.8</t>
  </si>
  <si>
    <t>X1.9</t>
  </si>
  <si>
    <t>X1.10</t>
  </si>
  <si>
    <t>X2.1</t>
  </si>
  <si>
    <t>X2.2</t>
  </si>
  <si>
    <t>X2.3</t>
  </si>
  <si>
    <t>X2.4</t>
  </si>
  <si>
    <t>X2.5</t>
  </si>
  <si>
    <t>X2.6</t>
  </si>
  <si>
    <t>X2.7</t>
  </si>
  <si>
    <t>X2.8</t>
  </si>
  <si>
    <t>X2.9</t>
  </si>
  <si>
    <t>X2.10</t>
  </si>
  <si>
    <t>X2.11</t>
  </si>
  <si>
    <t>X2.12</t>
  </si>
  <si>
    <t>X2.13</t>
  </si>
  <si>
    <t>X2.14</t>
  </si>
  <si>
    <t>X2.15</t>
  </si>
  <si>
    <t>X2.16</t>
  </si>
  <si>
    <t>X2.17</t>
  </si>
  <si>
    <t>X2.18</t>
  </si>
  <si>
    <t>X2.19</t>
  </si>
  <si>
    <t>Z.1</t>
  </si>
  <si>
    <t>Z.2</t>
  </si>
  <si>
    <t>Z.3</t>
  </si>
  <si>
    <t>Z.4</t>
  </si>
  <si>
    <t>Z.5</t>
  </si>
  <si>
    <t>Z.6</t>
  </si>
  <si>
    <t>Z.7</t>
  </si>
  <si>
    <t>Z.8</t>
  </si>
  <si>
    <t>Z.9</t>
  </si>
  <si>
    <t>Total</t>
  </si>
  <si>
    <t>rhitung</t>
  </si>
  <si>
    <t>Nama</t>
  </si>
  <si>
    <t>Nilai Raport</t>
  </si>
  <si>
    <t>AHMAD ZIDANE SAPUTRA</t>
  </si>
  <si>
    <t>AISYAH LUTHFIAH</t>
  </si>
  <si>
    <t>ALYSSA SURYANINGSIH</t>
  </si>
  <si>
    <t>ANEZKA MADHU NINDIRA</t>
  </si>
  <si>
    <t>CEISHYA REGITA CAHYANI</t>
  </si>
  <si>
    <t>CLARISSA HABLIANA</t>
  </si>
  <si>
    <t>EIGHITA OLYVIA SURYA</t>
  </si>
  <si>
    <t>KHARIN MALOKA</t>
  </si>
  <si>
    <t>LEDYA ANJANI</t>
  </si>
  <si>
    <t>MUNTY ANINDITA DWIRAHAYU</t>
  </si>
  <si>
    <t>NAFISAH ANGGUN KINASIH</t>
  </si>
  <si>
    <t>RANGGA ADITYA</t>
  </si>
  <si>
    <t>RIZKY NOVIANTO</t>
  </si>
  <si>
    <t>SALWA NABILAH PUTRI</t>
  </si>
  <si>
    <t>SYIFA ANNISA</t>
  </si>
  <si>
    <t>VIRGILIA ALITHA CAHYADI</t>
  </si>
  <si>
    <t>ANDINI INDAH NURAINI</t>
  </si>
  <si>
    <t>CAHYA RAHMADEWI</t>
  </si>
  <si>
    <t>DIAN KHAIRA MAULIDENA RITSY</t>
  </si>
  <si>
    <t>EPHRAIM ALEXANDER TAMPUBOLON</t>
  </si>
  <si>
    <t>HUMAIRA ALBINA DYAH ADJIM</t>
  </si>
  <si>
    <t>JASMINE ANANDA KAHFI</t>
  </si>
  <si>
    <t>KAYLA JULIATAMA</t>
  </si>
  <si>
    <t>KEYSIA SINDI NOVITASARI</t>
  </si>
  <si>
    <t>KEYSIA SYAKIEB</t>
  </si>
  <si>
    <t>NADINE ADINDA KAHFI</t>
  </si>
  <si>
    <t>NAJLA HANSA RAHMADANI</t>
  </si>
  <si>
    <t>RASSYA ADIFI FAIZAL</t>
  </si>
  <si>
    <t>RIAS ANDIEN ANGGRAENI</t>
  </si>
  <si>
    <t>SAKTI SULTAN IBRAHIM</t>
  </si>
  <si>
    <t>ALYA AZZUHRO AGUNG</t>
  </si>
  <si>
    <t>ARLITA KHUMAIRA RIYADI</t>
  </si>
  <si>
    <t>AULIA KASIH PERTIWI</t>
  </si>
  <si>
    <t>DWI LAILY SALSABILA</t>
  </si>
  <si>
    <t>JESSICA GENDHIS ALLIFA</t>
  </si>
  <si>
    <t>MUHAMMAD DAVA</t>
  </si>
  <si>
    <t>NADYA CHAIRUNISSA</t>
  </si>
  <si>
    <t>NOFAL ICHLAM FACHRURROZI</t>
  </si>
  <si>
    <t>NUFIEKHA RAINI DESTARI</t>
  </si>
  <si>
    <t>PUTRI HASANAH</t>
  </si>
  <si>
    <t>RAYYA AILA PUTRI</t>
  </si>
  <si>
    <t>SAFIRA</t>
  </si>
  <si>
    <t>SALSABILA CHOFA NUR AININDY</t>
  </si>
  <si>
    <t>YASMINE ALTHAFUNISHA</t>
  </si>
  <si>
    <t>ZAHRA NUR RAHIM</t>
  </si>
  <si>
    <t>AK-1</t>
  </si>
  <si>
    <t>AURA AZZURA MUNZIR</t>
  </si>
  <si>
    <t>ISNI PUTRI LAILA</t>
  </si>
  <si>
    <t>PINKAN PUTRI ARIFIN</t>
  </si>
  <si>
    <t>RAISYA AMANDA</t>
  </si>
  <si>
    <t>SYAFA AULIA BUDI</t>
  </si>
  <si>
    <t>AK-2</t>
  </si>
  <si>
    <t>ANNISA SAFITRI</t>
  </si>
  <si>
    <t>CARYSSA PUTRI HASAN</t>
  </si>
  <si>
    <t>CHANDA CHAERUNISA</t>
  </si>
  <si>
    <t>DAVINA AZAHRA PUTRI</t>
  </si>
  <si>
    <t>FAHRI KHOLIL ADLYANSYAH</t>
  </si>
  <si>
    <t>GITA RAHMAN AFANDI</t>
  </si>
  <si>
    <t>JELITA SARI</t>
  </si>
  <si>
    <t>JESIE RAHMAWATI</t>
  </si>
  <si>
    <t>KAYZA KAMIDIA RADISTI</t>
  </si>
  <si>
    <t>KEISHA AGUSTINA TUMANGGOR</t>
  </si>
  <si>
    <t>KHEYSYA RESTIANI</t>
  </si>
  <si>
    <t>MAHARANI DEVI</t>
  </si>
  <si>
    <t>MOHAMAD RAYHAN ALFARIZI</t>
  </si>
  <si>
    <t>NURUL AZKIYA TRIYONO</t>
  </si>
  <si>
    <t>QUESHA NAHLA SUTRISNO</t>
  </si>
  <si>
    <t>SENO ADITYA PRASETYO</t>
  </si>
  <si>
    <t>SHAILLA RANUM</t>
  </si>
  <si>
    <t>SHANDRIA MESSI</t>
  </si>
  <si>
    <t>SITI NUR SYAHRIYANI</t>
  </si>
  <si>
    <t>USY SYIFA AL ALLAH</t>
  </si>
  <si>
    <t>VANIA LATHIIFAH</t>
  </si>
  <si>
    <t>AIDAN BAGAS WICAKSANA</t>
  </si>
  <si>
    <t>MP-1</t>
  </si>
  <si>
    <t>ALFIYAH</t>
  </si>
  <si>
    <t>ALYA FATMA KHORIYAH ABAS</t>
  </si>
  <si>
    <t>ANDRA AL-HIKAM</t>
  </si>
  <si>
    <t>ANIQ MUFLIKHA</t>
  </si>
  <si>
    <t>ANIS ANGGRAINI</t>
  </si>
  <si>
    <t>ATHALIA MIRANDA</t>
  </si>
  <si>
    <t>AULIA OKTAVIANI PUTRI ALRIZANI</t>
  </si>
  <si>
    <t>BUNGA FRANSISCA ADRIANI</t>
  </si>
  <si>
    <t>CAHYA AFSARI</t>
  </si>
  <si>
    <t>CINTHYA AZZAHRA KAMALUDIN</t>
  </si>
  <si>
    <t>DESI LIDIA SARI</t>
  </si>
  <si>
    <t>DEVI YANA AL BAHRI</t>
  </si>
  <si>
    <t>DWI HASNAWATI</t>
  </si>
  <si>
    <t>FATYA SYABANI</t>
  </si>
  <si>
    <t>GIFTILLAH APRILIA SUJATMOKO</t>
  </si>
  <si>
    <t>JENY KLARISA</t>
  </si>
  <si>
    <t>KENEZ QONITA PRAMAYSTI</t>
  </si>
  <si>
    <t>KIRANA DWI ANGGRAINI</t>
  </si>
  <si>
    <t>LUTFI AZALIA</t>
  </si>
  <si>
    <t>LUTFIAH AFIFAH</t>
  </si>
  <si>
    <t>MELISA ASTAMA PUTRI</t>
  </si>
  <si>
    <t>NADIN PERMATA SARI</t>
  </si>
  <si>
    <t>NAILA KUMAIRAH</t>
  </si>
  <si>
    <t>NEVIDA FISKALOVA</t>
  </si>
  <si>
    <t>PUTRI AGNIA QOLBI</t>
  </si>
  <si>
    <t>PUTRI AURA AFIFAH AZZAHRA</t>
  </si>
  <si>
    <t>RAHMALIA USWATUNHASANAH</t>
  </si>
  <si>
    <t>RASYA KHOIRUN AZZAM</t>
  </si>
  <si>
    <t>RIFAYA MEHERUNISSA NAILAH</t>
  </si>
  <si>
    <t>RISKA AULIA ROSMAWATI</t>
  </si>
  <si>
    <t>SHAQILLA HENDRICA TRIARTIKA</t>
  </si>
  <si>
    <t>SILPI SARIPATUNNISA</t>
  </si>
  <si>
    <t>SITI ALIFAH BUTSAINAH</t>
  </si>
  <si>
    <t>VIRLY OKTAVIA WULANDARI</t>
  </si>
  <si>
    <t>ZAFIRA CHOIRUNNISA</t>
  </si>
  <si>
    <t>AISYI NUR SYARIFFA</t>
  </si>
  <si>
    <t>MP-2</t>
  </si>
  <si>
    <t>ALMIRA DAMAYANTI</t>
  </si>
  <si>
    <t>ANINDYA SANDI AL RAJABBANI</t>
  </si>
  <si>
    <t>ARMELIA CAHYANI</t>
  </si>
  <si>
    <t>AUREL KANIA PUTRI</t>
  </si>
  <si>
    <t>BALQIS NUR HIDAYAH</t>
  </si>
  <si>
    <t>BUNGA AZ-ZAHRA AULIA</t>
  </si>
  <si>
    <t>DIANTI FADILAH</t>
  </si>
  <si>
    <t>FATHIYAH ZAHRAHTUSITTA</t>
  </si>
  <si>
    <t>GADING SEKAR MIANDRA</t>
  </si>
  <si>
    <t>JIHAN HUMAIRA</t>
  </si>
  <si>
    <t>KARTIKA</t>
  </si>
  <si>
    <t>KAYLA CATUR AYUNINGTYAS</t>
  </si>
  <si>
    <t>KEIYSHA REGINA KUMILA</t>
  </si>
  <si>
    <t>MUHAMMAD ADE BINTANG AFRIZA</t>
  </si>
  <si>
    <t>NADIRA RIGELVIA JASMINE</t>
  </si>
  <si>
    <t>NAZLA SABIYAH RAHMADHANI</t>
  </si>
  <si>
    <t>NESSA YUDYA TRIYONO</t>
  </si>
  <si>
    <t>NUR AFNI HIDAYAT</t>
  </si>
  <si>
    <t>NUR HALIMAH</t>
  </si>
  <si>
    <t>OKSA IHZA SYAHRANI</t>
  </si>
  <si>
    <t>RAHMAH AULIA UTARI</t>
  </si>
  <si>
    <t>RIFA FATHANIAH TARKAM</t>
  </si>
  <si>
    <t>RORO AYU KHOTIMAH</t>
  </si>
  <si>
    <t>SITI NUR BAITI</t>
  </si>
  <si>
    <t>SITI TASYA RUSMIATI</t>
  </si>
  <si>
    <t>SULTAN FAUZAN AZIMA</t>
  </si>
  <si>
    <t>TALITHA KANIA AZZARINE</t>
  </si>
  <si>
    <t>VERLYTA SELSIANA</t>
  </si>
  <si>
    <t>ZAHRA ALIA PUTRI</t>
  </si>
  <si>
    <t>ZASKIA DELLAS JOPANI</t>
  </si>
  <si>
    <t>ZASKIA DWI ANGGITA</t>
  </si>
  <si>
    <t>AATIRAH AMALIA HADITIA</t>
  </si>
  <si>
    <t>ACHMAD FAUZAN</t>
  </si>
  <si>
    <t>AIRA DWI SAFITRI</t>
  </si>
  <si>
    <t>AQILLA DARWISYA QAISARA</t>
  </si>
  <si>
    <t>AZZA NAFISAH ANGGRAINI</t>
  </si>
  <si>
    <t>DARA SYAFITRI</t>
  </si>
  <si>
    <t>DIRGAHAYU ANNISA PUTRI</t>
  </si>
  <si>
    <t>ELLSA FITRI RAMADHANI</t>
  </si>
  <si>
    <t>ESSEN GIOVANY SIWALETTE</t>
  </si>
  <si>
    <t>JAHRATUL AMALIAH</t>
  </si>
  <si>
    <t>LANY DWI AGUSTIN</t>
  </si>
  <si>
    <t>LISNAFA UMAIRA</t>
  </si>
  <si>
    <t>MAHFIRA GENDIS MAULANI HERYAWAN</t>
  </si>
  <si>
    <t>MUAMMAR DITRA ANNAFIS</t>
  </si>
  <si>
    <t>MULHAYANI</t>
  </si>
  <si>
    <t>MUTIARA AZ-ZAHRA</t>
  </si>
  <si>
    <t>NADIYAH MUFIDAH</t>
  </si>
  <si>
    <t>NAZUWA KHOIRUNA</t>
  </si>
  <si>
    <t>NUR AINI OCTAVIA</t>
  </si>
  <si>
    <t>NUR INTAN</t>
  </si>
  <si>
    <t>NURUL TRI LESTARI</t>
  </si>
  <si>
    <t>OCTARINA ASHARI</t>
  </si>
  <si>
    <t>RANGGA ALAMSYAH</t>
  </si>
  <si>
    <t>SAHFAH NUR FITRI YANI</t>
  </si>
  <si>
    <t>SAIDA</t>
  </si>
  <si>
    <t>SALMA GHIYATS ZAHWA NABILAH</t>
  </si>
  <si>
    <t>SEPTIA RAMADHANI</t>
  </si>
  <si>
    <t>SEPTIANA BERLIAN JEHATU</t>
  </si>
  <si>
    <t>SHEREN ANGGITA AWALUDIN</t>
  </si>
  <si>
    <t>SYAFIRA ANGGUN ANGGRAENI</t>
  </si>
  <si>
    <t>SYAFIRA HAFIZ</t>
  </si>
  <si>
    <t>SYAILA LUTFIANA AZZAHRA</t>
  </si>
  <si>
    <t>SYLVIA OCTAVIANTI EFFENDI</t>
  </si>
  <si>
    <t>THYRESIA RIDA ANNAYZRIN</t>
  </si>
  <si>
    <t>YURIKE</t>
  </si>
  <si>
    <t>ZHIA SAFIRA HIDAYAH KURNIAWAN</t>
  </si>
  <si>
    <t>ACHMAD FAHMI SAMORY</t>
  </si>
  <si>
    <t>AFIF JAMIL EKA PRAKOSO</t>
  </si>
  <si>
    <t>AILSA SHAFIQAH ARYADI</t>
  </si>
  <si>
    <t>AKBAR DANU TRI NUGRAHA</t>
  </si>
  <si>
    <t>ANANDA RASYA IRIANTO</t>
  </si>
  <si>
    <t>ATHALLAH AZHAR MAULANA</t>
  </si>
  <si>
    <t>DTRIAN FATTAH RAMADHAN</t>
  </si>
  <si>
    <t>EL RHYZA DZAKHWAN</t>
  </si>
  <si>
    <t>FADHLAN RAFIE ALIMUDIN</t>
  </si>
  <si>
    <t>FAIRUZ HAFIZH IBRAHIM</t>
  </si>
  <si>
    <t>FATIA ANWA IRRIZQI</t>
  </si>
  <si>
    <t>GALIH DWI SULISTI YONO</t>
  </si>
  <si>
    <t>HAAFIDZAH RIF'QAH</t>
  </si>
  <si>
    <t>IBROHIM</t>
  </si>
  <si>
    <t>JIHAN SYAHFITRI</t>
  </si>
  <si>
    <t>LOTUS ANEILA MAHARANI PUTRI R</t>
  </si>
  <si>
    <t>MALIK HABIBIE KURNIADY</t>
  </si>
  <si>
    <t>MUHAMAD HAEKAL ELSIFAN</t>
  </si>
  <si>
    <t>MUHAMMAD DEHAN RISHAD AL HAKIM</t>
  </si>
  <si>
    <t>MUHAMMAD RAFIYUDDIN A'FIF</t>
  </si>
  <si>
    <t>MUNAQISY AL-SYADID</t>
  </si>
  <si>
    <t>NAYSILA SALSABILA</t>
  </si>
  <si>
    <t>NHAZWA FITRIAH ADZAIRASYA</t>
  </si>
  <si>
    <t>PRASETYO ADI NUGROHO</t>
  </si>
  <si>
    <t>RACHMAD RISKY FAUZAN</t>
  </si>
  <si>
    <t>RADITHYA ARYA RAISSA</t>
  </si>
  <si>
    <t>RASYA</t>
  </si>
  <si>
    <t>REFFI FAHREZY DESTIAN</t>
  </si>
  <si>
    <t>RIFAN ARYA PUTRA</t>
  </si>
  <si>
    <t>RIFKY ANANDA SETIAWAN</t>
  </si>
  <si>
    <t>RIFQI PUTRA HIDAYAT</t>
  </si>
  <si>
    <t>SULTAN IRHANDIKA SUSILO</t>
  </si>
  <si>
    <t>SYAFAAT ANDIKA RACHMAN</t>
  </si>
  <si>
    <t>SYIFA NUR SABELLA</t>
  </si>
  <si>
    <t>ZAIDAN HAZIM ANANDA PUTRA</t>
  </si>
  <si>
    <t>L</t>
  </si>
  <si>
    <t>P</t>
  </si>
  <si>
    <t>Nilai Raport (Pembulatan)</t>
  </si>
  <si>
    <t>TOTAL</t>
  </si>
  <si>
    <t>Y</t>
  </si>
  <si>
    <t>0.724</t>
  </si>
  <si>
    <t>Correl</t>
  </si>
  <si>
    <t>0.704</t>
  </si>
  <si>
    <t>0.739</t>
  </si>
  <si>
    <t>0.708</t>
  </si>
  <si>
    <t>Dukungan Sosial Orang Tua</t>
  </si>
  <si>
    <t>Konsep Diri</t>
  </si>
  <si>
    <t>Motivasi Belajar</t>
  </si>
  <si>
    <t>Prestasi Belajar</t>
  </si>
  <si>
    <t>0.694</t>
  </si>
  <si>
    <t>0.741</t>
  </si>
  <si>
    <t>0.740</t>
  </si>
  <si>
    <t>0.753</t>
  </si>
  <si>
    <t>0.675</t>
  </si>
  <si>
    <t>0.690</t>
  </si>
  <si>
    <t>0.696</t>
  </si>
  <si>
    <t>0.791</t>
  </si>
  <si>
    <t>0.733</t>
  </si>
  <si>
    <t>0.732</t>
  </si>
  <si>
    <t>0.719</t>
  </si>
  <si>
    <t>0.786</t>
  </si>
  <si>
    <t>0.728</t>
  </si>
  <si>
    <t>0.748</t>
  </si>
  <si>
    <t>0.756</t>
  </si>
  <si>
    <t>0.752</t>
  </si>
  <si>
    <t>0.755</t>
  </si>
  <si>
    <t>0.695</t>
  </si>
  <si>
    <t>0.686</t>
  </si>
  <si>
    <t>0.726</t>
  </si>
  <si>
    <t>0.735</t>
  </si>
  <si>
    <t>0.678</t>
  </si>
  <si>
    <t>0.751</t>
  </si>
  <si>
    <t>0.699</t>
  </si>
  <si>
    <t>0.712</t>
  </si>
  <si>
    <t>0.743</t>
  </si>
  <si>
    <t>0.813</t>
  </si>
  <si>
    <t>0.824</t>
  </si>
  <si>
    <t>0.693</t>
  </si>
  <si>
    <t>0.738</t>
  </si>
  <si>
    <t>0.798</t>
  </si>
  <si>
    <t>0.783</t>
  </si>
  <si>
    <t>0.731</t>
  </si>
  <si>
    <t>0.785</t>
  </si>
  <si>
    <t>0.730</t>
  </si>
  <si>
    <t>0.750</t>
  </si>
  <si>
    <t>0.747</t>
  </si>
  <si>
    <t>0.757</t>
  </si>
  <si>
    <t>0.707</t>
  </si>
  <si>
    <t>0.714</t>
  </si>
  <si>
    <t>0.703</t>
  </si>
  <si>
    <t>0.722</t>
  </si>
  <si>
    <t>0.705</t>
  </si>
  <si>
    <t>0.720</t>
  </si>
  <si>
    <t>0.713</t>
  </si>
  <si>
    <t>Column1</t>
  </si>
  <si>
    <t>Column2</t>
  </si>
  <si>
    <t>Andini Indah Nuraini</t>
  </si>
  <si>
    <t>Cahya Rahmadewi</t>
  </si>
  <si>
    <t>Dian Khaira Maulidena Ritsy</t>
  </si>
  <si>
    <t>Humaira Albina Dyah Adjim</t>
  </si>
  <si>
    <t>Isni Putri Laila</t>
  </si>
  <si>
    <t>Jasmine Ananda Kahfi</t>
  </si>
  <si>
    <t>Kayla Juliatama</t>
  </si>
  <si>
    <t>Keysia Sindi Novitasari</t>
  </si>
  <si>
    <t>Keysia Syakieb</t>
  </si>
  <si>
    <t>Nadine Adinda Kahfi</t>
  </si>
  <si>
    <t>Najla Hansa Rahmadani</t>
  </si>
  <si>
    <t>Rassya Adifi Faizal</t>
  </si>
  <si>
    <t>Annisa Safitri</t>
  </si>
  <si>
    <t>Caryssa Putri Hasan</t>
  </si>
  <si>
    <t>Chanda Chaerunisa</t>
  </si>
  <si>
    <t>Davina Azahra Putri</t>
  </si>
  <si>
    <t>Jesie rahmawati</t>
  </si>
  <si>
    <t>Keisha Agustina Tumanggor</t>
  </si>
  <si>
    <t>Maharani Devi</t>
  </si>
  <si>
    <t>Mohamad Rayhan Alfarizi</t>
  </si>
  <si>
    <t>Quesha Nahla Sutrisno</t>
  </si>
  <si>
    <t>Shailla Ranum</t>
  </si>
  <si>
    <t>Shandria Messi</t>
  </si>
  <si>
    <t>Vania Lathiifah</t>
  </si>
  <si>
    <t>Achmad Fauzan</t>
  </si>
  <si>
    <t>Azza Nafisah Anggraini</t>
  </si>
  <si>
    <t>Dirgahayu Annisa Putri</t>
  </si>
  <si>
    <t>Ellsa Fitri Ramadhani</t>
  </si>
  <si>
    <t>Mahfira Gendis Maulani Heryawan</t>
  </si>
  <si>
    <t>Muammar Ditra Annafis</t>
  </si>
  <si>
    <t>Nur Aini Octavia</t>
  </si>
  <si>
    <t>octarina ashari</t>
  </si>
  <si>
    <t>septia ramadhani</t>
  </si>
  <si>
    <t>Sheren Anggita Awaludin</t>
  </si>
  <si>
    <t>Thyresia Rida Annayzrin</t>
  </si>
  <si>
    <t>Andra Al-Hikam</t>
  </si>
  <si>
    <t>Anis Anggraini</t>
  </si>
  <si>
    <t>Athalia Miranda</t>
  </si>
  <si>
    <t>Bunga Fransisca Adriani</t>
  </si>
  <si>
    <t>Cahya Afsari</t>
  </si>
  <si>
    <t>Devi Yana Al bahri</t>
  </si>
  <si>
    <t>Fatya Syabani</t>
  </si>
  <si>
    <t>Giftillah Aprilia Sujatmoko</t>
  </si>
  <si>
    <t>Kenez Qonita Pramaysti</t>
  </si>
  <si>
    <t>Melisa astama putri</t>
  </si>
  <si>
    <t>Nevida Fiskalova</t>
  </si>
  <si>
    <t>Putri Agnia Qolbi</t>
  </si>
  <si>
    <t>Riska aulia rosmawati</t>
  </si>
  <si>
    <t>Silpi Saripatunnisa</t>
  </si>
  <si>
    <t>Virly Oktavia Wulandari</t>
  </si>
  <si>
    <t>Aisyi Nur Syariffa</t>
  </si>
  <si>
    <t>Anindya Sandi Al rajabbani</t>
  </si>
  <si>
    <t>Aurel Kania Putri</t>
  </si>
  <si>
    <t>Balqis Nur Hidayah</t>
  </si>
  <si>
    <t>Fathiyah Zahrahtusitta</t>
  </si>
  <si>
    <t>nazla sabiyah rahmadhani</t>
  </si>
  <si>
    <t>Nessa Yudya Triyono</t>
  </si>
  <si>
    <t>Nur Afni Hidayat</t>
  </si>
  <si>
    <t>Siti nur baiti</t>
  </si>
  <si>
    <t>Talitha Kania Azzarine</t>
  </si>
  <si>
    <t>Verlyta Selsiana</t>
  </si>
  <si>
    <t>Zaskia Dellas Jopani</t>
  </si>
  <si>
    <t>Afif Jamil Eka Prakoso</t>
  </si>
  <si>
    <t>Athallah Azhar Maulana</t>
  </si>
  <si>
    <t>dtrian fattah ramadhan</t>
  </si>
  <si>
    <t>Haafidzah Rif'qah</t>
  </si>
  <si>
    <t>Ibrohim</t>
  </si>
  <si>
    <t>Muhamad Haekal Elsifan</t>
  </si>
  <si>
    <t>Nhazwa Fitriah Adzairasya</t>
  </si>
  <si>
    <t>Prasetyo Adi Nugroho</t>
  </si>
  <si>
    <t>Reffi Fahrezy Destian</t>
  </si>
  <si>
    <t>Rifan Arya Putra</t>
  </si>
  <si>
    <t>Rifky Ananda Setiawan</t>
  </si>
  <si>
    <t>Zaidan Hazim Ananda Putra</t>
  </si>
  <si>
    <t>Dwi hasnawati</t>
  </si>
  <si>
    <t>RAPORT</t>
  </si>
  <si>
    <t>SIKAP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</si>
</sst>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m/d/yyyy\ h:mm:ss"/>
    <numFmt numFmtId="165" formatCode="0.000"/>
  </numFmts>
  <fonts count="6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sz val="10"/>
      <color theme="1"/>
      <name val="Arial"/>
      <family val="2"/>
      <scheme val="minor"/>
    </font>
    <font>
      <sz val="8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0"/>
      <color theme="1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8F9FA"/>
        <bgColor rgb="FFF8F9FA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rgb="FFFFFF00"/>
        <bgColor rgb="FFF8F9FA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rgb="FFF8F9FA"/>
      </patternFill>
    </fill>
    <fill>
      <patternFill patternType="solid">
        <fgColor theme="5" tint="0.59999389629810485"/>
        <bgColor rgb="FFFFFFFF"/>
      </patternFill>
    </fill>
    <fill>
      <patternFill patternType="solid">
        <fgColor theme="7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rgb="FF442F65"/>
      </left>
      <right style="thin">
        <color rgb="FF5B3F86"/>
      </right>
      <top style="thin">
        <color rgb="FF442F65"/>
      </top>
      <bottom style="thin">
        <color rgb="FF442F65"/>
      </bottom>
      <diagonal/>
    </border>
    <border>
      <left style="thin">
        <color rgb="FF5B3F86"/>
      </left>
      <right style="thin">
        <color rgb="FF5B3F86"/>
      </right>
      <top style="thin">
        <color rgb="FF442F65"/>
      </top>
      <bottom style="thin">
        <color rgb="FF442F65"/>
      </bottom>
      <diagonal/>
    </border>
    <border>
      <left style="thin">
        <color rgb="FF5B3F86"/>
      </left>
      <right style="thin">
        <color rgb="FF442F65"/>
      </right>
      <top style="thin">
        <color rgb="FF442F65"/>
      </top>
      <bottom style="thin">
        <color rgb="FF442F65"/>
      </bottom>
      <diagonal/>
    </border>
    <border>
      <left style="thin">
        <color rgb="FF442F65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442F65"/>
      </right>
      <top style="thin">
        <color rgb="FFFFFFFF"/>
      </top>
      <bottom style="thin">
        <color rgb="FFFFFFFF"/>
      </bottom>
      <diagonal/>
    </border>
    <border>
      <left style="thin">
        <color rgb="FF442F65"/>
      </left>
      <right style="thin">
        <color rgb="FFF8F9FA"/>
      </right>
      <top style="thin">
        <color rgb="FFF8F9FA"/>
      </top>
      <bottom style="thin">
        <color rgb="FFF8F9FA"/>
      </bottom>
      <diagonal/>
    </border>
    <border>
      <left style="thin">
        <color rgb="FFF8F9FA"/>
      </left>
      <right style="thin">
        <color rgb="FFF8F9FA"/>
      </right>
      <top style="thin">
        <color rgb="FFF8F9FA"/>
      </top>
      <bottom style="thin">
        <color rgb="FFF8F9FA"/>
      </bottom>
      <diagonal/>
    </border>
    <border>
      <left style="thin">
        <color rgb="FFF8F9FA"/>
      </left>
      <right style="thin">
        <color rgb="FF442F65"/>
      </right>
      <top style="thin">
        <color rgb="FFF8F9FA"/>
      </top>
      <bottom style="thin">
        <color rgb="FFF8F9FA"/>
      </bottom>
      <diagonal/>
    </border>
    <border>
      <left style="thin">
        <color rgb="FF442F65"/>
      </left>
      <right style="thin">
        <color rgb="FFF8F9FA"/>
      </right>
      <top style="thin">
        <color rgb="FFF8F9FA"/>
      </top>
      <bottom style="thin">
        <color rgb="FF442F65"/>
      </bottom>
      <diagonal/>
    </border>
    <border>
      <left style="thin">
        <color rgb="FFF8F9FA"/>
      </left>
      <right style="thin">
        <color rgb="FFF8F9FA"/>
      </right>
      <top style="thin">
        <color rgb="FFF8F9FA"/>
      </top>
      <bottom style="thin">
        <color rgb="FF442F65"/>
      </bottom>
      <diagonal/>
    </border>
    <border>
      <left style="thin">
        <color rgb="FFF8F9FA"/>
      </left>
      <right style="thin">
        <color rgb="FF442F65"/>
      </right>
      <top style="thin">
        <color rgb="FFF8F9FA"/>
      </top>
      <bottom style="thin">
        <color rgb="FF442F65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164" fontId="1" fillId="0" borderId="4" xfId="0" applyNumberFormat="1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164" fontId="1" fillId="0" borderId="7" xfId="0" applyNumberFormat="1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164" fontId="1" fillId="0" borderId="10" xfId="0" applyNumberFormat="1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0" fillId="0" borderId="15" xfId="0" applyBorder="1"/>
    <xf numFmtId="0" fontId="0" fillId="0" borderId="16" xfId="0" applyBorder="1"/>
    <xf numFmtId="0" fontId="0" fillId="0" borderId="13" xfId="0" pivotButton="1" applyBorder="1"/>
    <xf numFmtId="0" fontId="0" fillId="0" borderId="13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7" xfId="0" applyBorder="1"/>
    <xf numFmtId="0" fontId="0" fillId="0" borderId="18" xfId="0" applyBorder="1" applyAlignment="1">
      <alignment horizontal="left"/>
    </xf>
    <xf numFmtId="0" fontId="0" fillId="0" borderId="14" xfId="0" applyBorder="1" applyAlignment="1">
      <alignment horizontal="left" indent="1"/>
    </xf>
    <xf numFmtId="0" fontId="0" fillId="4" borderId="0" xfId="0" applyFill="1"/>
    <xf numFmtId="0" fontId="1" fillId="4" borderId="1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left" vertical="center"/>
    </xf>
    <xf numFmtId="0" fontId="2" fillId="4" borderId="2" xfId="0" applyFont="1" applyFill="1" applyBorder="1" applyAlignment="1">
      <alignment horizontal="left" vertical="center"/>
    </xf>
    <xf numFmtId="0" fontId="0" fillId="5" borderId="0" xfId="0" applyFill="1"/>
    <xf numFmtId="164" fontId="1" fillId="5" borderId="4" xfId="0" applyNumberFormat="1" applyFont="1" applyFill="1" applyBorder="1" applyAlignment="1">
      <alignment vertical="center"/>
    </xf>
    <xf numFmtId="0" fontId="1" fillId="5" borderId="5" xfId="0" applyFont="1" applyFill="1" applyBorder="1" applyAlignment="1">
      <alignment vertical="center"/>
    </xf>
    <xf numFmtId="0" fontId="1" fillId="5" borderId="6" xfId="0" applyFont="1" applyFill="1" applyBorder="1" applyAlignment="1">
      <alignment vertical="center"/>
    </xf>
    <xf numFmtId="164" fontId="1" fillId="5" borderId="7" xfId="0" applyNumberFormat="1" applyFont="1" applyFill="1" applyBorder="1" applyAlignment="1">
      <alignment vertical="center"/>
    </xf>
    <xf numFmtId="0" fontId="1" fillId="5" borderId="8" xfId="0" applyFont="1" applyFill="1" applyBorder="1" applyAlignment="1">
      <alignment vertical="center"/>
    </xf>
    <xf numFmtId="0" fontId="1" fillId="5" borderId="9" xfId="0" applyFont="1" applyFill="1" applyBorder="1" applyAlignment="1">
      <alignment vertical="center"/>
    </xf>
    <xf numFmtId="0" fontId="0" fillId="6" borderId="0" xfId="0" applyFill="1"/>
    <xf numFmtId="164" fontId="1" fillId="6" borderId="7" xfId="0" applyNumberFormat="1" applyFont="1" applyFill="1" applyBorder="1" applyAlignment="1">
      <alignment vertical="center"/>
    </xf>
    <xf numFmtId="0" fontId="1" fillId="6" borderId="8" xfId="0" applyFont="1" applyFill="1" applyBorder="1" applyAlignment="1">
      <alignment vertical="center"/>
    </xf>
    <xf numFmtId="0" fontId="1" fillId="6" borderId="9" xfId="0" applyFont="1" applyFill="1" applyBorder="1" applyAlignment="1">
      <alignment vertical="center"/>
    </xf>
    <xf numFmtId="164" fontId="1" fillId="6" borderId="4" xfId="0" applyNumberFormat="1" applyFont="1" applyFill="1" applyBorder="1" applyAlignment="1">
      <alignment vertical="center"/>
    </xf>
    <xf numFmtId="0" fontId="1" fillId="6" borderId="5" xfId="0" applyFont="1" applyFill="1" applyBorder="1" applyAlignment="1">
      <alignment vertical="center"/>
    </xf>
    <xf numFmtId="0" fontId="1" fillId="6" borderId="6" xfId="0" applyFont="1" applyFill="1" applyBorder="1" applyAlignment="1">
      <alignment vertical="center"/>
    </xf>
    <xf numFmtId="0" fontId="0" fillId="0" borderId="0" xfId="0" applyAlignment="1">
      <alignment horizontal="center"/>
    </xf>
    <xf numFmtId="1" fontId="0" fillId="0" borderId="0" xfId="0" applyNumberFormat="1"/>
    <xf numFmtId="165" fontId="0" fillId="0" borderId="0" xfId="0" applyNumberFormat="1"/>
    <xf numFmtId="0" fontId="0" fillId="0" borderId="19" xfId="0" applyBorder="1"/>
    <xf numFmtId="0" fontId="0" fillId="0" borderId="19" xfId="0" applyBorder="1" applyAlignment="1">
      <alignment horizontal="center"/>
    </xf>
    <xf numFmtId="0" fontId="1" fillId="0" borderId="19" xfId="0" applyFont="1" applyBorder="1" applyAlignment="1">
      <alignment vertical="center"/>
    </xf>
    <xf numFmtId="1" fontId="1" fillId="0" borderId="19" xfId="0" applyNumberFormat="1" applyFont="1" applyBorder="1" applyAlignment="1">
      <alignment horizontal="center" vertical="center"/>
    </xf>
    <xf numFmtId="0" fontId="4" fillId="0" borderId="19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2" borderId="19" xfId="0" applyFont="1" applyFill="1" applyBorder="1" applyAlignment="1">
      <alignment vertical="center"/>
    </xf>
    <xf numFmtId="0" fontId="2" fillId="3" borderId="19" xfId="0" applyFont="1" applyFill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5" fillId="4" borderId="19" xfId="0" applyFont="1" applyFill="1" applyBorder="1" applyAlignment="1">
      <alignment horizontal="center" vertical="center"/>
    </xf>
    <xf numFmtId="1" fontId="2" fillId="2" borderId="19" xfId="0" applyNumberFormat="1" applyFont="1" applyFill="1" applyBorder="1" applyAlignment="1">
      <alignment horizontal="center" vertical="center"/>
    </xf>
    <xf numFmtId="1" fontId="2" fillId="0" borderId="19" xfId="0" applyNumberFormat="1" applyFont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wrapText="1"/>
    </xf>
    <xf numFmtId="1" fontId="1" fillId="7" borderId="19" xfId="0" applyNumberFormat="1" applyFont="1" applyFill="1" applyBorder="1" applyAlignment="1">
      <alignment horizontal="center" vertical="center"/>
    </xf>
    <xf numFmtId="0" fontId="1" fillId="7" borderId="19" xfId="0" applyFont="1" applyFill="1" applyBorder="1" applyAlignment="1">
      <alignment horizontal="center" vertical="center"/>
    </xf>
    <xf numFmtId="0" fontId="0" fillId="7" borderId="0" xfId="0" applyFill="1" applyAlignment="1">
      <alignment horizontal="center"/>
    </xf>
    <xf numFmtId="0" fontId="2" fillId="8" borderId="19" xfId="0" applyFont="1" applyFill="1" applyBorder="1" applyAlignment="1">
      <alignment vertical="center"/>
    </xf>
    <xf numFmtId="0" fontId="0" fillId="7" borderId="0" xfId="0" applyFill="1"/>
    <xf numFmtId="0" fontId="4" fillId="7" borderId="19" xfId="0" applyFont="1" applyFill="1" applyBorder="1" applyAlignment="1">
      <alignment horizontal="center"/>
    </xf>
    <xf numFmtId="0" fontId="1" fillId="7" borderId="19" xfId="0" applyFont="1" applyFill="1" applyBorder="1" applyAlignment="1">
      <alignment vertical="center"/>
    </xf>
    <xf numFmtId="0" fontId="2" fillId="9" borderId="19" xfId="0" applyFont="1" applyFill="1" applyBorder="1" applyAlignment="1">
      <alignment vertical="center"/>
    </xf>
    <xf numFmtId="0" fontId="2" fillId="7" borderId="19" xfId="0" applyFont="1" applyFill="1" applyBorder="1" applyAlignment="1">
      <alignment vertical="center"/>
    </xf>
    <xf numFmtId="3" fontId="0" fillId="0" borderId="0" xfId="0" applyNumberFormat="1" applyAlignment="1">
      <alignment horizontal="center"/>
    </xf>
    <xf numFmtId="0" fontId="0" fillId="10" borderId="0" xfId="0" applyFill="1" applyAlignment="1">
      <alignment horizontal="center"/>
    </xf>
    <xf numFmtId="0" fontId="0" fillId="10" borderId="0" xfId="0" applyFill="1"/>
    <xf numFmtId="0" fontId="0" fillId="11" borderId="19" xfId="0" applyFill="1" applyBorder="1" applyAlignment="1">
      <alignment horizontal="center"/>
    </xf>
    <xf numFmtId="0" fontId="2" fillId="12" borderId="19" xfId="0" applyFont="1" applyFill="1" applyBorder="1" applyAlignment="1">
      <alignment vertical="center"/>
    </xf>
    <xf numFmtId="0" fontId="2" fillId="12" borderId="19" xfId="0" applyFont="1" applyFill="1" applyBorder="1" applyAlignment="1">
      <alignment horizontal="center" vertical="center"/>
    </xf>
    <xf numFmtId="1" fontId="2" fillId="11" borderId="19" xfId="0" applyNumberFormat="1" applyFont="1" applyFill="1" applyBorder="1" applyAlignment="1">
      <alignment horizontal="center" vertical="center"/>
    </xf>
    <xf numFmtId="1" fontId="1" fillId="11" borderId="19" xfId="0" applyNumberFormat="1" applyFont="1" applyFill="1" applyBorder="1" applyAlignment="1">
      <alignment horizontal="center" vertical="center"/>
    </xf>
    <xf numFmtId="0" fontId="2" fillId="11" borderId="19" xfId="0" applyFont="1" applyFill="1" applyBorder="1" applyAlignment="1">
      <alignment vertical="center"/>
    </xf>
    <xf numFmtId="0" fontId="1" fillId="11" borderId="19" xfId="0" applyFont="1" applyFill="1" applyBorder="1" applyAlignment="1">
      <alignment horizontal="center" vertical="center"/>
    </xf>
    <xf numFmtId="0" fontId="0" fillId="11" borderId="0" xfId="0" applyFill="1" applyAlignment="1">
      <alignment horizontal="center"/>
    </xf>
    <xf numFmtId="0" fontId="0" fillId="11" borderId="0" xfId="0" applyFill="1"/>
    <xf numFmtId="0" fontId="2" fillId="13" borderId="19" xfId="0" applyFont="1" applyFill="1" applyBorder="1" applyAlignment="1">
      <alignment vertical="center"/>
    </xf>
    <xf numFmtId="0" fontId="2" fillId="13" borderId="19" xfId="0" applyFont="1" applyFill="1" applyBorder="1" applyAlignment="1">
      <alignment horizontal="center" vertical="center"/>
    </xf>
    <xf numFmtId="1" fontId="2" fillId="13" borderId="19" xfId="0" applyNumberFormat="1" applyFont="1" applyFill="1" applyBorder="1" applyAlignment="1">
      <alignment horizontal="center" vertical="center"/>
    </xf>
    <xf numFmtId="0" fontId="0" fillId="11" borderId="19" xfId="0" applyFill="1" applyBorder="1"/>
    <xf numFmtId="3" fontId="0" fillId="0" borderId="0" xfId="0" applyNumberFormat="1"/>
    <xf numFmtId="0" fontId="0" fillId="14" borderId="19" xfId="0" applyFill="1" applyBorder="1" applyAlignment="1">
      <alignment horizontal="center"/>
    </xf>
    <xf numFmtId="0" fontId="1" fillId="14" borderId="19" xfId="0" applyFont="1" applyFill="1" applyBorder="1" applyAlignment="1">
      <alignment vertical="center"/>
    </xf>
    <xf numFmtId="0" fontId="1" fillId="14" borderId="19" xfId="0" applyFont="1" applyFill="1" applyBorder="1" applyAlignment="1">
      <alignment horizontal="center" vertical="center"/>
    </xf>
    <xf numFmtId="1" fontId="1" fillId="14" borderId="19" xfId="0" applyNumberFormat="1" applyFont="1" applyFill="1" applyBorder="1" applyAlignment="1">
      <alignment horizontal="center" vertical="center"/>
    </xf>
    <xf numFmtId="0" fontId="0" fillId="14" borderId="0" xfId="0" applyFill="1" applyAlignment="1">
      <alignment horizontal="center"/>
    </xf>
    <xf numFmtId="0" fontId="0" fillId="14" borderId="0" xfId="0" applyFill="1"/>
    <xf numFmtId="2" fontId="0" fillId="0" borderId="0" xfId="0" applyNumberFormat="1"/>
    <xf numFmtId="0" fontId="4" fillId="0" borderId="19" xfId="0" applyFont="1" applyBorder="1"/>
    <xf numFmtId="1" fontId="1" fillId="7" borderId="19" xfId="0" applyNumberFormat="1" applyFont="1" applyFill="1" applyBorder="1" applyAlignment="1">
      <alignment vertical="center"/>
    </xf>
  </cellXfs>
  <cellStyles count="1"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 style="thin">
          <color rgb="FFF8F9FA"/>
        </left>
        <right style="thin">
          <color rgb="FFF8F9FA"/>
        </right>
        <top style="thin">
          <color rgb="FFF8F9FA"/>
        </top>
        <bottom style="thin">
          <color rgb="FFF8F9FA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 style="thin">
          <color rgb="FFF8F9FA"/>
        </left>
        <right style="thin">
          <color rgb="FFF8F9FA"/>
        </right>
        <top style="thin">
          <color rgb="FFF8F9FA"/>
        </top>
        <bottom style="thin">
          <color rgb="FFF8F9FA"/>
        </bottom>
        <vertical/>
        <horizontal/>
      </border>
    </dxf>
    <dxf>
      <fill>
        <patternFill patternType="solid">
          <fgColor indexed="64"/>
          <bgColor theme="0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</dxfs>
  <tableStyles count="1">
    <tableStyle name="Form Responses 1-style" pivot="0" count="3" xr9:uid="{00000000-0011-0000-FFFF-FFFF00000000}">
      <tableStyleElement type="headerRow" dxfId="10"/>
      <tableStyleElement type="firstRowStripe" dxfId="9"/>
      <tableStyleElement type="secondRowStrip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nifah Ria Saputri" refreshedDate="45822.469388541664" createdVersion="8" refreshedVersion="8" minRefreshableVersion="3" recordCount="191" xr:uid="{50F50463-44CA-423B-8A5C-7C1DCADF299E}">
  <cacheSource type="worksheet">
    <worksheetSource ref="A1:E1048576" sheet="Outer Model"/>
  </cacheSource>
  <cacheFields count="5">
    <cacheField name="No" numFmtId="0">
      <sharedItems containsString="0" containsBlank="1" containsNumber="1" containsInteger="1" minValue="1" maxValue="190"/>
    </cacheField>
    <cacheField name="Nama Lengkap" numFmtId="0">
      <sharedItems containsBlank="1" count="191">
        <s v="Oksa Ihza Syahrani"/>
        <s v="Rifa Fathaniah Tarkam"/>
        <s v="Nur Afni Hidayat "/>
        <s v="M.Ade Bintang Afriza "/>
        <s v="Gading Sekar Miandra"/>
        <s v="Zaskia Dellas Jopani "/>
        <s v="kartika"/>
        <s v="Bunga Az-zahra Aulia"/>
        <s v="Talitha Kania Azzarine "/>
        <s v="Serena Nettanella"/>
        <s v="Nur Halimah"/>
        <s v="BILQIS ASMA NURLAELA"/>
        <s v="Keiysha regina kumila"/>
        <s v="Zahra Alia"/>
        <s v="JIHAN HUMAIRA "/>
        <s v="Rahmah Aulia Utari"/>
        <s v="Aurel Kania Putri "/>
        <s v="Roro ayu"/>
        <s v="Dianti Fadilah"/>
        <s v="Balqis Nur Hidayah "/>
        <s v="nazla sabiyah rahmadhani "/>
        <s v="Siti nur baiti "/>
        <s v="Anindya Sandi Al rajabbani "/>
        <s v="Aisyi Nur Syariffa "/>
        <s v="Fathiyah Zahrahtusitta "/>
        <s v="Kayla Catur Ayuningtyas"/>
        <s v="Almira Damayanti"/>
        <s v="Armelia Cahyani"/>
        <s v="Nadira Rigelvia Jasmine"/>
        <s v="zaskia dwi anggita"/>
        <s v="Verlyta Selsiana "/>
        <s v="TRI MULYANI"/>
        <s v="Siti Tasya "/>
        <s v="RAMASYAUKA INDRAMUCHZIZA"/>
        <s v="Nessa Yudya Triyono "/>
        <s v="Rasya Khoirun Azzam"/>
        <s v="Lutfi Azalia"/>
        <s v="Andra Al-Hikam "/>
        <s v="Anis Anggraini "/>
        <s v="Bunga Fransisca Adriani "/>
        <s v="Aulia Oktaviani Putri Alrizani"/>
        <s v="Desi lidia sari"/>
        <s v="Aniq Muflikha"/>
        <s v="Silpi Saripatunnisa "/>
        <s v="Rifaya Meherunissa Nailah"/>
        <s v="Fatya Syabani "/>
        <s v="Putri Aura Afifah AzZahra"/>
        <s v="Cinthya azzahra kamaludin"/>
        <s v="nadin permata sari"/>
        <s v="Dwihasnawati "/>
        <s v="Siti Alifah Butsainah"/>
        <s v="Melisa astama putri "/>
        <s v="Alfiyah"/>
        <s v="Zafira Choirunnisa"/>
        <s v="Cahya Afsari "/>
        <s v="Virly Oktavia Wulandari "/>
        <s v="Athalia Miranda "/>
        <s v="Putri Agnia Qolbi "/>
        <s v="Lutfiah Afifah"/>
        <s v="Rahmalia Uswatunhasanah"/>
        <s v="Riska aulia rosmawati "/>
        <s v="Devi Yana Al bahri "/>
        <s v="Kirana Dwi Anggraini"/>
        <s v="Naila kumairah"/>
        <s v="Kenez Qonita Pramaysti "/>
        <s v="Nevida Fiskalova "/>
        <s v="Muhammad Dava"/>
        <s v="Rayya Aila Putri"/>
        <s v="Nofal Ichlam Fachrurrozi"/>
        <s v="Davina Azahra Putri "/>
        <s v="Nadya chairunissa"/>
        <s v="Keisha Agustina Tumanggor "/>
        <s v="Chanda Chaerunisa "/>
        <s v="Shailla Ranum "/>
        <s v="Vania Lathiifah "/>
        <s v="Zahra Nur Rahim"/>
        <s v="Safira"/>
        <s v="Denursta"/>
        <s v="Shandria Messi "/>
        <s v="Salsabila Chofa Nur Ainindy"/>
        <s v="Yasmine Althafunisha"/>
        <s v="Aulia Kasih Pertiwi"/>
        <s v="NURUL AZKIYA TRIYONO "/>
        <s v="Putri Hasanah"/>
        <s v="Siti Nursyahriyani"/>
        <s v="Quesha Nahla Sutrisno "/>
        <s v="Jessica Gendhis Allifa"/>
        <s v="Caryssa Putri Hasan "/>
        <s v="USY SYIFA AL ALLAH "/>
        <s v="nufiekha raini destari"/>
        <s v="Jesie rahmawati "/>
        <s v="Annisa Safitri "/>
        <s v="Alya Azzuhro Agung"/>
        <s v="Mohamad Rayhan Alfarizi "/>
        <s v="Dwi Laily Salsabila"/>
        <s v="Yurike"/>
        <s v="Ceishya Regita Cahyani"/>
        <s v="Rifky Ananda Setiawan "/>
        <s v="Aura Azzura"/>
        <s v="Nur Aini Octavia "/>
        <s v="Nadiyah mufidha"/>
        <s v="Mahfira Gendis Maulani Heryawan "/>
        <s v="Thyresia Rida Annayzrin "/>
        <s v="Nurul Tri Lestari"/>
        <s v="Mutiara Az-Zahra"/>
        <s v="Dirgahayu Annisa Putri "/>
        <s v="Sheren Anggita Awaludin "/>
        <s v="Eighita Olyvia Surya"/>
        <s v="Muammar Ditra Annafis "/>
        <s v="Aira dwi safitri"/>
        <s v="Salwa Nabilah Putri"/>
        <s v="Achmad Fauzan "/>
        <s v="AATIRAH AMALIA HADITIA "/>
        <s v="Clarissa Habliana"/>
        <s v="syaila luthfiana azzahra"/>
        <s v="Cahya Rahmadewi "/>
        <s v="Ellsa Fitri Ramadhani "/>
        <s v="Isni Putri Laila "/>
        <s v="Keysia Sindi Novitasari "/>
        <s v="Reffi Fahrezy Destian "/>
        <s v="Syafira Anggun Anggraeni"/>
        <s v="Saida"/>
        <s v="RIAS ANDIEN ANGGRAENI "/>
        <s v="octarina ashari "/>
        <s v="Virgilia Alitha Cahyadi"/>
        <s v="SEVIRA AISKA ANDINI"/>
        <s v="Afif Jamil Eka Prakoso "/>
        <s v="Dian Khaira Maulidena Ritsy "/>
        <s v="Andini Indah Nuraini "/>
        <s v="septia ramadhani "/>
        <s v="Giftillah Aprilia Sujatmoko "/>
        <s v="Keysia Syakieb "/>
        <s v="Maharani Devi "/>
        <s v="Kayla Juliatama "/>
        <s v="Rangga Aditya"/>
        <s v="Nadine Adinda Kahfi "/>
        <s v="Ahmad Zidane Saputra"/>
        <s v="Haafidzah Rif'qah "/>
        <s v="Munaqisy Al Syadid "/>
        <s v="Jihan Syahfitri"/>
        <s v="Syifa Nur Sabella"/>
        <s v="aisyah luthfiah"/>
        <s v="Anezka Madhu Nindira"/>
        <s v="Rizky Novianto"/>
        <s v="Rassya Adifi Faizal "/>
        <s v="Nafisah Anggun Kinasih"/>
        <s v="Jeny Klarisa"/>
        <s v="Arlita Khumaira Riyadi"/>
        <s v="Humaira Albina Dyah Adjim "/>
        <s v="Syifa Annisa"/>
        <s v="Munty Anindita Dwirahayu"/>
        <s v="Ledya Anjani"/>
        <s v="Sakti sultan i"/>
        <s v="Jasmine Ananda Kahfi "/>
        <s v="Alyssa Suryaningsih"/>
        <s v="Kharin Maloka"/>
        <s v="Ephraim Alexander T."/>
        <s v="Najla Hansa Rahmadani "/>
        <s v="Fadhlan Rafie "/>
        <s v="Ibrohim "/>
        <s v="RIFQI PUTRA HIDAYAT "/>
        <s v="M.Rafiyuddin Afif "/>
        <s v="Rasya"/>
        <s v="Zaidan Hazim Ananda Putra "/>
        <s v="Fauzan"/>
        <s v="Rifan Arya Putra "/>
        <s v="Fairuz Hafizh Ibrahim"/>
        <s v="El Rhyza Dzakhwan "/>
        <s v="galih dwi sulisti yono"/>
        <s v="Muhamad Haekal Elsifan "/>
        <s v="Ailsa shafiqah aryadi"/>
        <s v="Naysila Salsabila"/>
        <s v="achmad fahmi samory"/>
        <s v="Fatia Anwa Irrizqi"/>
        <s v="muhammad dehan rishad al hakim"/>
        <s v="Nhazwa Fitriah Adzairasya "/>
        <s v="Athallah Azhar Maulana "/>
        <s v="Prasetyo Adi Nugroho "/>
        <s v="Lotus Aneila Maharani Putri Rahadian"/>
        <s v="Radithya Arya Raissa"/>
        <s v="dtrian fattah ramadhan "/>
        <s v="malik habibie"/>
        <s v="Ananda Rasya Irianto"/>
        <s v="Akbar Danu Tri Nugraha"/>
        <s v="sultan Irhandika "/>
        <s v="jahratul amaliah"/>
        <s v="mulhayani"/>
        <s v="Nur Intan"/>
        <s v="Azza Nafisah Anggraini "/>
        <s v="SYAFAAT ANDIKA RACHMAN "/>
        <m/>
      </sharedItems>
    </cacheField>
    <cacheField name="Jenis Kelamin" numFmtId="0">
      <sharedItems containsBlank="1" count="3">
        <s v="Perempuan"/>
        <s v="Laki-laki"/>
        <m/>
      </sharedItems>
    </cacheField>
    <cacheField name="Usia" numFmtId="0">
      <sharedItems containsBlank="1"/>
    </cacheField>
    <cacheField name="Kelas" numFmtId="0">
      <sharedItems containsBlank="1" count="7">
        <s v="X MP-2"/>
        <s v="X MP-1"/>
        <s v="X AK-2"/>
        <s v="X BR"/>
        <s v="X AK-1"/>
        <s v="X TKJ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1">
  <r>
    <n v="1"/>
    <x v="0"/>
    <x v="0"/>
    <s v="&lt; 15 tahun"/>
    <x v="0"/>
  </r>
  <r>
    <n v="2"/>
    <x v="1"/>
    <x v="0"/>
    <s v="15 - 17 tahun"/>
    <x v="0"/>
  </r>
  <r>
    <n v="3"/>
    <x v="2"/>
    <x v="0"/>
    <s v="15 - 17 tahun"/>
    <x v="0"/>
  </r>
  <r>
    <n v="4"/>
    <x v="3"/>
    <x v="1"/>
    <s v="&lt; 15 tahun"/>
    <x v="0"/>
  </r>
  <r>
    <n v="5"/>
    <x v="4"/>
    <x v="0"/>
    <s v="15 - 17 tahun"/>
    <x v="0"/>
  </r>
  <r>
    <n v="6"/>
    <x v="5"/>
    <x v="0"/>
    <s v="15 - 17 tahun"/>
    <x v="0"/>
  </r>
  <r>
    <n v="7"/>
    <x v="6"/>
    <x v="0"/>
    <s v="15 - 17 tahun"/>
    <x v="0"/>
  </r>
  <r>
    <n v="8"/>
    <x v="7"/>
    <x v="0"/>
    <s v="15 - 17 tahun"/>
    <x v="0"/>
  </r>
  <r>
    <n v="9"/>
    <x v="8"/>
    <x v="0"/>
    <s v="15 - 17 tahun"/>
    <x v="0"/>
  </r>
  <r>
    <n v="10"/>
    <x v="9"/>
    <x v="0"/>
    <s v="15 - 17 tahun"/>
    <x v="0"/>
  </r>
  <r>
    <n v="11"/>
    <x v="10"/>
    <x v="0"/>
    <s v="15 - 17 tahun"/>
    <x v="0"/>
  </r>
  <r>
    <n v="12"/>
    <x v="11"/>
    <x v="0"/>
    <s v="15 - 17 tahun"/>
    <x v="0"/>
  </r>
  <r>
    <n v="13"/>
    <x v="12"/>
    <x v="0"/>
    <s v="15 - 17 tahun"/>
    <x v="0"/>
  </r>
  <r>
    <n v="14"/>
    <x v="13"/>
    <x v="0"/>
    <s v="15 - 17 tahun"/>
    <x v="0"/>
  </r>
  <r>
    <n v="15"/>
    <x v="14"/>
    <x v="0"/>
    <s v="15 - 17 tahun"/>
    <x v="0"/>
  </r>
  <r>
    <n v="16"/>
    <x v="15"/>
    <x v="0"/>
    <s v="15 - 17 tahun"/>
    <x v="0"/>
  </r>
  <r>
    <n v="17"/>
    <x v="16"/>
    <x v="0"/>
    <s v="15 - 17 tahun"/>
    <x v="0"/>
  </r>
  <r>
    <n v="18"/>
    <x v="17"/>
    <x v="0"/>
    <s v="15 - 17 tahun"/>
    <x v="0"/>
  </r>
  <r>
    <n v="19"/>
    <x v="18"/>
    <x v="0"/>
    <s v="15 - 17 tahun"/>
    <x v="0"/>
  </r>
  <r>
    <n v="20"/>
    <x v="19"/>
    <x v="0"/>
    <s v="15 - 17 tahun"/>
    <x v="0"/>
  </r>
  <r>
    <n v="21"/>
    <x v="20"/>
    <x v="0"/>
    <s v="15 - 17 tahun"/>
    <x v="0"/>
  </r>
  <r>
    <n v="22"/>
    <x v="21"/>
    <x v="0"/>
    <s v="15 - 17 tahun"/>
    <x v="0"/>
  </r>
  <r>
    <n v="23"/>
    <x v="22"/>
    <x v="1"/>
    <s v="15 - 17 tahun"/>
    <x v="0"/>
  </r>
  <r>
    <n v="24"/>
    <x v="23"/>
    <x v="0"/>
    <s v="15 - 17 tahun"/>
    <x v="0"/>
  </r>
  <r>
    <n v="25"/>
    <x v="24"/>
    <x v="0"/>
    <s v="15 - 17 tahun"/>
    <x v="0"/>
  </r>
  <r>
    <n v="26"/>
    <x v="25"/>
    <x v="0"/>
    <s v="15 - 17 tahun"/>
    <x v="0"/>
  </r>
  <r>
    <n v="27"/>
    <x v="26"/>
    <x v="0"/>
    <s v="15 - 17 tahun"/>
    <x v="0"/>
  </r>
  <r>
    <n v="28"/>
    <x v="27"/>
    <x v="0"/>
    <s v="15 - 17 tahun"/>
    <x v="0"/>
  </r>
  <r>
    <n v="29"/>
    <x v="28"/>
    <x v="0"/>
    <s v="15 - 17 tahun"/>
    <x v="0"/>
  </r>
  <r>
    <n v="30"/>
    <x v="29"/>
    <x v="0"/>
    <s v="15 - 17 tahun"/>
    <x v="0"/>
  </r>
  <r>
    <n v="31"/>
    <x v="30"/>
    <x v="0"/>
    <s v="15 - 17 tahun"/>
    <x v="0"/>
  </r>
  <r>
    <n v="32"/>
    <x v="31"/>
    <x v="0"/>
    <s v="&gt; 17 tahun"/>
    <x v="0"/>
  </r>
  <r>
    <n v="33"/>
    <x v="32"/>
    <x v="0"/>
    <s v="15 - 17 tahun"/>
    <x v="0"/>
  </r>
  <r>
    <n v="34"/>
    <x v="33"/>
    <x v="1"/>
    <s v="15 - 17 tahun"/>
    <x v="0"/>
  </r>
  <r>
    <n v="35"/>
    <x v="34"/>
    <x v="0"/>
    <s v="15 - 17 tahun"/>
    <x v="0"/>
  </r>
  <r>
    <n v="36"/>
    <x v="35"/>
    <x v="1"/>
    <s v="15 - 17 tahun"/>
    <x v="1"/>
  </r>
  <r>
    <n v="37"/>
    <x v="36"/>
    <x v="0"/>
    <s v="15 - 17 tahun"/>
    <x v="1"/>
  </r>
  <r>
    <n v="38"/>
    <x v="37"/>
    <x v="1"/>
    <s v="15 - 17 tahun"/>
    <x v="1"/>
  </r>
  <r>
    <n v="39"/>
    <x v="38"/>
    <x v="0"/>
    <s v="15 - 17 tahun"/>
    <x v="1"/>
  </r>
  <r>
    <n v="40"/>
    <x v="39"/>
    <x v="0"/>
    <s v="15 - 17 tahun"/>
    <x v="1"/>
  </r>
  <r>
    <n v="41"/>
    <x v="40"/>
    <x v="0"/>
    <s v="15 - 17 tahun"/>
    <x v="1"/>
  </r>
  <r>
    <n v="42"/>
    <x v="41"/>
    <x v="0"/>
    <s v="15 - 17 tahun"/>
    <x v="1"/>
  </r>
  <r>
    <n v="43"/>
    <x v="42"/>
    <x v="0"/>
    <s v="15 - 17 tahun"/>
    <x v="1"/>
  </r>
  <r>
    <n v="44"/>
    <x v="43"/>
    <x v="0"/>
    <s v="15 - 17 tahun"/>
    <x v="1"/>
  </r>
  <r>
    <n v="45"/>
    <x v="44"/>
    <x v="0"/>
    <s v="15 - 17 tahun"/>
    <x v="1"/>
  </r>
  <r>
    <n v="46"/>
    <x v="45"/>
    <x v="0"/>
    <s v="15 - 17 tahun"/>
    <x v="1"/>
  </r>
  <r>
    <n v="47"/>
    <x v="46"/>
    <x v="0"/>
    <s v="15 - 17 tahun"/>
    <x v="1"/>
  </r>
  <r>
    <n v="48"/>
    <x v="47"/>
    <x v="0"/>
    <s v="15 - 17 tahun"/>
    <x v="1"/>
  </r>
  <r>
    <n v="49"/>
    <x v="48"/>
    <x v="0"/>
    <s v="&lt; 15 tahun"/>
    <x v="1"/>
  </r>
  <r>
    <n v="50"/>
    <x v="49"/>
    <x v="0"/>
    <s v="15 - 17 tahun"/>
    <x v="1"/>
  </r>
  <r>
    <n v="51"/>
    <x v="50"/>
    <x v="0"/>
    <s v="15 - 17 tahun"/>
    <x v="1"/>
  </r>
  <r>
    <n v="52"/>
    <x v="51"/>
    <x v="0"/>
    <s v="15 - 17 tahun"/>
    <x v="1"/>
  </r>
  <r>
    <n v="53"/>
    <x v="52"/>
    <x v="0"/>
    <s v="15 - 17 tahun"/>
    <x v="1"/>
  </r>
  <r>
    <n v="54"/>
    <x v="53"/>
    <x v="0"/>
    <s v="15 - 17 tahun"/>
    <x v="1"/>
  </r>
  <r>
    <n v="55"/>
    <x v="54"/>
    <x v="0"/>
    <s v="15 - 17 tahun"/>
    <x v="1"/>
  </r>
  <r>
    <n v="56"/>
    <x v="55"/>
    <x v="0"/>
    <s v="15 - 17 tahun"/>
    <x v="1"/>
  </r>
  <r>
    <n v="57"/>
    <x v="56"/>
    <x v="0"/>
    <s v="15 - 17 tahun"/>
    <x v="1"/>
  </r>
  <r>
    <n v="58"/>
    <x v="57"/>
    <x v="0"/>
    <s v="15 - 17 tahun"/>
    <x v="1"/>
  </r>
  <r>
    <n v="59"/>
    <x v="58"/>
    <x v="0"/>
    <s v="15 - 17 tahun"/>
    <x v="1"/>
  </r>
  <r>
    <n v="60"/>
    <x v="59"/>
    <x v="0"/>
    <s v="15 - 17 tahun"/>
    <x v="1"/>
  </r>
  <r>
    <n v="61"/>
    <x v="60"/>
    <x v="0"/>
    <s v="15 - 17 tahun"/>
    <x v="1"/>
  </r>
  <r>
    <n v="62"/>
    <x v="61"/>
    <x v="0"/>
    <s v="15 - 17 tahun"/>
    <x v="1"/>
  </r>
  <r>
    <n v="63"/>
    <x v="62"/>
    <x v="0"/>
    <s v="15 - 17 tahun"/>
    <x v="1"/>
  </r>
  <r>
    <n v="64"/>
    <x v="63"/>
    <x v="0"/>
    <s v="15 - 17 tahun"/>
    <x v="1"/>
  </r>
  <r>
    <n v="65"/>
    <x v="64"/>
    <x v="0"/>
    <s v="15 - 17 tahun"/>
    <x v="1"/>
  </r>
  <r>
    <n v="66"/>
    <x v="65"/>
    <x v="0"/>
    <s v="&gt; 17 tahun"/>
    <x v="1"/>
  </r>
  <r>
    <n v="67"/>
    <x v="66"/>
    <x v="1"/>
    <s v="15 - 17 tahun"/>
    <x v="2"/>
  </r>
  <r>
    <n v="68"/>
    <x v="67"/>
    <x v="0"/>
    <s v="15 - 17 tahun"/>
    <x v="2"/>
  </r>
  <r>
    <n v="69"/>
    <x v="68"/>
    <x v="1"/>
    <s v="15 - 17 tahun"/>
    <x v="2"/>
  </r>
  <r>
    <n v="70"/>
    <x v="69"/>
    <x v="0"/>
    <s v="15 - 17 tahun"/>
    <x v="2"/>
  </r>
  <r>
    <n v="71"/>
    <x v="70"/>
    <x v="0"/>
    <s v="15 - 17 tahun"/>
    <x v="2"/>
  </r>
  <r>
    <n v="72"/>
    <x v="71"/>
    <x v="0"/>
    <s v="15 - 17 tahun"/>
    <x v="2"/>
  </r>
  <r>
    <n v="73"/>
    <x v="72"/>
    <x v="0"/>
    <s v="&gt; 17 tahun"/>
    <x v="2"/>
  </r>
  <r>
    <n v="74"/>
    <x v="73"/>
    <x v="0"/>
    <s v="15 - 17 tahun"/>
    <x v="2"/>
  </r>
  <r>
    <n v="75"/>
    <x v="74"/>
    <x v="0"/>
    <s v="15 - 17 tahun"/>
    <x v="2"/>
  </r>
  <r>
    <n v="76"/>
    <x v="75"/>
    <x v="0"/>
    <s v="15 - 17 tahun"/>
    <x v="2"/>
  </r>
  <r>
    <n v="77"/>
    <x v="76"/>
    <x v="0"/>
    <s v="15 - 17 tahun"/>
    <x v="2"/>
  </r>
  <r>
    <n v="78"/>
    <x v="77"/>
    <x v="0"/>
    <s v="15 - 17 tahun"/>
    <x v="2"/>
  </r>
  <r>
    <n v="79"/>
    <x v="78"/>
    <x v="0"/>
    <s v="15 - 17 tahun"/>
    <x v="2"/>
  </r>
  <r>
    <n v="80"/>
    <x v="79"/>
    <x v="0"/>
    <s v="15 - 17 tahun"/>
    <x v="2"/>
  </r>
  <r>
    <n v="81"/>
    <x v="80"/>
    <x v="0"/>
    <s v="15 - 17 tahun"/>
    <x v="2"/>
  </r>
  <r>
    <n v="82"/>
    <x v="81"/>
    <x v="0"/>
    <s v="15 - 17 tahun"/>
    <x v="2"/>
  </r>
  <r>
    <n v="83"/>
    <x v="82"/>
    <x v="0"/>
    <s v="15 - 17 tahun"/>
    <x v="2"/>
  </r>
  <r>
    <n v="84"/>
    <x v="83"/>
    <x v="0"/>
    <s v="15 - 17 tahun"/>
    <x v="2"/>
  </r>
  <r>
    <n v="85"/>
    <x v="84"/>
    <x v="0"/>
    <s v="15 - 17 tahun"/>
    <x v="2"/>
  </r>
  <r>
    <n v="86"/>
    <x v="85"/>
    <x v="0"/>
    <s v="15 - 17 tahun"/>
    <x v="2"/>
  </r>
  <r>
    <n v="87"/>
    <x v="86"/>
    <x v="0"/>
    <s v="15 - 17 tahun"/>
    <x v="2"/>
  </r>
  <r>
    <n v="88"/>
    <x v="87"/>
    <x v="0"/>
    <s v="&gt; 17 tahun"/>
    <x v="2"/>
  </r>
  <r>
    <n v="89"/>
    <x v="88"/>
    <x v="0"/>
    <s v="15 - 17 tahun"/>
    <x v="2"/>
  </r>
  <r>
    <n v="90"/>
    <x v="89"/>
    <x v="0"/>
    <s v="&lt; 15 tahun"/>
    <x v="2"/>
  </r>
  <r>
    <n v="91"/>
    <x v="90"/>
    <x v="0"/>
    <s v="15 - 17 tahun"/>
    <x v="2"/>
  </r>
  <r>
    <n v="92"/>
    <x v="91"/>
    <x v="0"/>
    <s v="&gt; 17 tahun"/>
    <x v="2"/>
  </r>
  <r>
    <n v="93"/>
    <x v="92"/>
    <x v="0"/>
    <s v="15 - 17 tahun"/>
    <x v="2"/>
  </r>
  <r>
    <n v="94"/>
    <x v="93"/>
    <x v="1"/>
    <s v="15 - 17 tahun"/>
    <x v="2"/>
  </r>
  <r>
    <n v="95"/>
    <x v="94"/>
    <x v="0"/>
    <s v="15 - 17 tahun"/>
    <x v="2"/>
  </r>
  <r>
    <n v="96"/>
    <x v="95"/>
    <x v="0"/>
    <s v="&lt; 15 tahun"/>
    <x v="3"/>
  </r>
  <r>
    <n v="97"/>
    <x v="96"/>
    <x v="0"/>
    <s v="15 - 17 tahun"/>
    <x v="4"/>
  </r>
  <r>
    <n v="98"/>
    <x v="97"/>
    <x v="1"/>
    <s v="15 - 17 tahun"/>
    <x v="5"/>
  </r>
  <r>
    <n v="99"/>
    <x v="98"/>
    <x v="0"/>
    <s v="15 - 17 tahun"/>
    <x v="4"/>
  </r>
  <r>
    <n v="100"/>
    <x v="99"/>
    <x v="0"/>
    <s v="15 - 17 tahun"/>
    <x v="3"/>
  </r>
  <r>
    <n v="101"/>
    <x v="100"/>
    <x v="0"/>
    <s v="15 - 17 tahun"/>
    <x v="3"/>
  </r>
  <r>
    <n v="102"/>
    <x v="101"/>
    <x v="0"/>
    <s v="15 - 17 tahun"/>
    <x v="3"/>
  </r>
  <r>
    <n v="103"/>
    <x v="102"/>
    <x v="0"/>
    <s v="15 - 17 tahun"/>
    <x v="3"/>
  </r>
  <r>
    <n v="104"/>
    <x v="103"/>
    <x v="0"/>
    <s v="15 - 17 tahun"/>
    <x v="3"/>
  </r>
  <r>
    <n v="105"/>
    <x v="104"/>
    <x v="0"/>
    <s v="15 - 17 tahun"/>
    <x v="3"/>
  </r>
  <r>
    <n v="106"/>
    <x v="105"/>
    <x v="0"/>
    <s v="15 - 17 tahun"/>
    <x v="3"/>
  </r>
  <r>
    <n v="107"/>
    <x v="106"/>
    <x v="0"/>
    <s v="15 - 17 tahun"/>
    <x v="3"/>
  </r>
  <r>
    <n v="108"/>
    <x v="107"/>
    <x v="0"/>
    <s v="15 - 17 tahun"/>
    <x v="4"/>
  </r>
  <r>
    <n v="109"/>
    <x v="108"/>
    <x v="1"/>
    <s v="15 - 17 tahun"/>
    <x v="3"/>
  </r>
  <r>
    <n v="110"/>
    <x v="109"/>
    <x v="0"/>
    <s v="15 - 17 tahun"/>
    <x v="3"/>
  </r>
  <r>
    <n v="111"/>
    <x v="110"/>
    <x v="0"/>
    <s v="15 - 17 tahun"/>
    <x v="4"/>
  </r>
  <r>
    <n v="112"/>
    <x v="111"/>
    <x v="1"/>
    <s v="15 - 17 tahun"/>
    <x v="3"/>
  </r>
  <r>
    <n v="113"/>
    <x v="112"/>
    <x v="0"/>
    <s v="15 - 17 tahun"/>
    <x v="3"/>
  </r>
  <r>
    <n v="114"/>
    <x v="113"/>
    <x v="0"/>
    <s v="15 - 17 tahun"/>
    <x v="4"/>
  </r>
  <r>
    <n v="115"/>
    <x v="114"/>
    <x v="0"/>
    <s v="15 - 17 tahun"/>
    <x v="3"/>
  </r>
  <r>
    <n v="116"/>
    <x v="115"/>
    <x v="0"/>
    <s v="15 - 17 tahun"/>
    <x v="4"/>
  </r>
  <r>
    <n v="117"/>
    <x v="116"/>
    <x v="0"/>
    <s v="15 - 17 tahun"/>
    <x v="3"/>
  </r>
  <r>
    <n v="118"/>
    <x v="117"/>
    <x v="0"/>
    <s v="15 - 17 tahun"/>
    <x v="4"/>
  </r>
  <r>
    <n v="119"/>
    <x v="118"/>
    <x v="0"/>
    <s v="15 - 17 tahun"/>
    <x v="4"/>
  </r>
  <r>
    <n v="120"/>
    <x v="119"/>
    <x v="1"/>
    <s v="15 - 17 tahun"/>
    <x v="5"/>
  </r>
  <r>
    <n v="121"/>
    <x v="120"/>
    <x v="0"/>
    <s v="15 - 17 tahun"/>
    <x v="3"/>
  </r>
  <r>
    <n v="122"/>
    <x v="121"/>
    <x v="0"/>
    <s v="15 - 17 tahun"/>
    <x v="3"/>
  </r>
  <r>
    <n v="123"/>
    <x v="122"/>
    <x v="0"/>
    <s v="15 - 17 tahun"/>
    <x v="4"/>
  </r>
  <r>
    <n v="124"/>
    <x v="123"/>
    <x v="0"/>
    <s v="15 - 17 tahun"/>
    <x v="3"/>
  </r>
  <r>
    <n v="125"/>
    <x v="124"/>
    <x v="0"/>
    <s v="&lt; 15 tahun"/>
    <x v="4"/>
  </r>
  <r>
    <n v="126"/>
    <x v="125"/>
    <x v="0"/>
    <s v="15 - 17 tahun"/>
    <x v="4"/>
  </r>
  <r>
    <n v="127"/>
    <x v="126"/>
    <x v="1"/>
    <s v="15 - 17 tahun"/>
    <x v="5"/>
  </r>
  <r>
    <n v="128"/>
    <x v="127"/>
    <x v="0"/>
    <s v="15 - 17 tahun"/>
    <x v="4"/>
  </r>
  <r>
    <n v="129"/>
    <x v="128"/>
    <x v="0"/>
    <s v="15 - 17 tahun"/>
    <x v="4"/>
  </r>
  <r>
    <n v="130"/>
    <x v="129"/>
    <x v="0"/>
    <s v="15 - 17 tahun"/>
    <x v="3"/>
  </r>
  <r>
    <n v="131"/>
    <x v="130"/>
    <x v="0"/>
    <s v="15 - 17 tahun"/>
    <x v="1"/>
  </r>
  <r>
    <n v="132"/>
    <x v="131"/>
    <x v="0"/>
    <s v="15 - 17 tahun"/>
    <x v="4"/>
  </r>
  <r>
    <n v="133"/>
    <x v="132"/>
    <x v="0"/>
    <s v="15 - 17 tahun"/>
    <x v="2"/>
  </r>
  <r>
    <n v="134"/>
    <x v="133"/>
    <x v="0"/>
    <s v="15 - 17 tahun"/>
    <x v="4"/>
  </r>
  <r>
    <n v="135"/>
    <x v="134"/>
    <x v="1"/>
    <s v="15 - 17 tahun"/>
    <x v="4"/>
  </r>
  <r>
    <n v="136"/>
    <x v="135"/>
    <x v="0"/>
    <s v="15 - 17 tahun"/>
    <x v="4"/>
  </r>
  <r>
    <n v="137"/>
    <x v="136"/>
    <x v="1"/>
    <s v="15 - 17 tahun"/>
    <x v="4"/>
  </r>
  <r>
    <n v="138"/>
    <x v="137"/>
    <x v="0"/>
    <s v="15 - 17 tahun"/>
    <x v="5"/>
  </r>
  <r>
    <n v="139"/>
    <x v="138"/>
    <x v="1"/>
    <s v="15 - 17 tahun"/>
    <x v="5"/>
  </r>
  <r>
    <n v="140"/>
    <x v="139"/>
    <x v="0"/>
    <s v="15 - 17 tahun"/>
    <x v="5"/>
  </r>
  <r>
    <n v="141"/>
    <x v="140"/>
    <x v="0"/>
    <s v="15 - 17 tahun"/>
    <x v="5"/>
  </r>
  <r>
    <n v="142"/>
    <x v="141"/>
    <x v="0"/>
    <s v="15 - 17 tahun"/>
    <x v="4"/>
  </r>
  <r>
    <n v="143"/>
    <x v="142"/>
    <x v="0"/>
    <s v="15 - 17 tahun"/>
    <x v="4"/>
  </r>
  <r>
    <n v="144"/>
    <x v="143"/>
    <x v="1"/>
    <s v="&gt; 17 tahun"/>
    <x v="4"/>
  </r>
  <r>
    <n v="145"/>
    <x v="144"/>
    <x v="1"/>
    <s v="15 - 17 tahun"/>
    <x v="4"/>
  </r>
  <r>
    <n v="146"/>
    <x v="145"/>
    <x v="0"/>
    <s v="15 - 17 tahun"/>
    <x v="4"/>
  </r>
  <r>
    <n v="147"/>
    <x v="146"/>
    <x v="0"/>
    <s v="15 - 17 tahun"/>
    <x v="1"/>
  </r>
  <r>
    <n v="148"/>
    <x v="147"/>
    <x v="0"/>
    <s v="15 - 17 tahun"/>
    <x v="2"/>
  </r>
  <r>
    <n v="149"/>
    <x v="148"/>
    <x v="0"/>
    <s v="15 - 17 tahun"/>
    <x v="4"/>
  </r>
  <r>
    <n v="150"/>
    <x v="149"/>
    <x v="0"/>
    <s v="15 - 17 tahun"/>
    <x v="4"/>
  </r>
  <r>
    <n v="151"/>
    <x v="150"/>
    <x v="0"/>
    <s v="15 - 17 tahun"/>
    <x v="4"/>
  </r>
  <r>
    <n v="152"/>
    <x v="151"/>
    <x v="0"/>
    <s v="15 - 17 tahun"/>
    <x v="4"/>
  </r>
  <r>
    <n v="153"/>
    <x v="152"/>
    <x v="1"/>
    <s v="15 - 17 tahun"/>
    <x v="4"/>
  </r>
  <r>
    <n v="154"/>
    <x v="153"/>
    <x v="0"/>
    <s v="15 - 17 tahun"/>
    <x v="4"/>
  </r>
  <r>
    <n v="155"/>
    <x v="154"/>
    <x v="0"/>
    <s v="15 - 17 tahun"/>
    <x v="4"/>
  </r>
  <r>
    <n v="156"/>
    <x v="155"/>
    <x v="0"/>
    <s v="15 - 17 tahun"/>
    <x v="4"/>
  </r>
  <r>
    <n v="157"/>
    <x v="156"/>
    <x v="1"/>
    <s v="15 - 17 tahun"/>
    <x v="4"/>
  </r>
  <r>
    <n v="158"/>
    <x v="157"/>
    <x v="0"/>
    <s v="15 - 17 tahun"/>
    <x v="4"/>
  </r>
  <r>
    <n v="159"/>
    <x v="158"/>
    <x v="1"/>
    <s v="15 - 17 tahun"/>
    <x v="5"/>
  </r>
  <r>
    <n v="160"/>
    <x v="159"/>
    <x v="1"/>
    <s v="15 - 17 tahun"/>
    <x v="5"/>
  </r>
  <r>
    <n v="161"/>
    <x v="160"/>
    <x v="1"/>
    <s v="&gt; 17 tahun"/>
    <x v="5"/>
  </r>
  <r>
    <n v="162"/>
    <x v="161"/>
    <x v="1"/>
    <s v="15 - 17 tahun"/>
    <x v="5"/>
  </r>
  <r>
    <n v="163"/>
    <x v="162"/>
    <x v="1"/>
    <s v="15 - 17 tahun"/>
    <x v="5"/>
  </r>
  <r>
    <n v="164"/>
    <x v="163"/>
    <x v="1"/>
    <s v="15 - 17 tahun"/>
    <x v="5"/>
  </r>
  <r>
    <n v="165"/>
    <x v="164"/>
    <x v="1"/>
    <s v="15 - 17 tahun"/>
    <x v="5"/>
  </r>
  <r>
    <n v="166"/>
    <x v="165"/>
    <x v="1"/>
    <s v="15 - 17 tahun"/>
    <x v="5"/>
  </r>
  <r>
    <n v="167"/>
    <x v="166"/>
    <x v="1"/>
    <s v="15 - 17 tahun"/>
    <x v="5"/>
  </r>
  <r>
    <n v="168"/>
    <x v="167"/>
    <x v="1"/>
    <s v="15 - 17 tahun"/>
    <x v="5"/>
  </r>
  <r>
    <n v="169"/>
    <x v="168"/>
    <x v="1"/>
    <s v="15 - 17 tahun"/>
    <x v="5"/>
  </r>
  <r>
    <n v="170"/>
    <x v="169"/>
    <x v="1"/>
    <s v="15 - 17 tahun"/>
    <x v="5"/>
  </r>
  <r>
    <n v="171"/>
    <x v="170"/>
    <x v="0"/>
    <s v="&lt; 15 tahun"/>
    <x v="5"/>
  </r>
  <r>
    <n v="172"/>
    <x v="171"/>
    <x v="0"/>
    <s v="15 - 17 tahun"/>
    <x v="5"/>
  </r>
  <r>
    <n v="173"/>
    <x v="172"/>
    <x v="1"/>
    <s v="&gt; 17 tahun"/>
    <x v="5"/>
  </r>
  <r>
    <n v="174"/>
    <x v="173"/>
    <x v="0"/>
    <s v="15 - 17 tahun"/>
    <x v="5"/>
  </r>
  <r>
    <n v="175"/>
    <x v="174"/>
    <x v="1"/>
    <s v="15 - 17 tahun"/>
    <x v="5"/>
  </r>
  <r>
    <n v="176"/>
    <x v="175"/>
    <x v="0"/>
    <s v="15 - 17 tahun"/>
    <x v="5"/>
  </r>
  <r>
    <n v="177"/>
    <x v="176"/>
    <x v="1"/>
    <s v="15 - 17 tahun"/>
    <x v="5"/>
  </r>
  <r>
    <n v="178"/>
    <x v="177"/>
    <x v="1"/>
    <s v="15 - 17 tahun"/>
    <x v="5"/>
  </r>
  <r>
    <n v="179"/>
    <x v="178"/>
    <x v="0"/>
    <s v="15 - 17 tahun"/>
    <x v="5"/>
  </r>
  <r>
    <n v="180"/>
    <x v="179"/>
    <x v="1"/>
    <s v="15 - 17 tahun"/>
    <x v="5"/>
  </r>
  <r>
    <n v="181"/>
    <x v="180"/>
    <x v="1"/>
    <s v="15 - 17 tahun"/>
    <x v="5"/>
  </r>
  <r>
    <n v="182"/>
    <x v="181"/>
    <x v="1"/>
    <s v="15 - 17 tahun"/>
    <x v="5"/>
  </r>
  <r>
    <n v="183"/>
    <x v="182"/>
    <x v="1"/>
    <s v="15 - 17 tahun"/>
    <x v="5"/>
  </r>
  <r>
    <n v="184"/>
    <x v="183"/>
    <x v="1"/>
    <s v="15 - 17 tahun"/>
    <x v="5"/>
  </r>
  <r>
    <n v="185"/>
    <x v="184"/>
    <x v="1"/>
    <s v="15 - 17 tahun"/>
    <x v="5"/>
  </r>
  <r>
    <n v="186"/>
    <x v="185"/>
    <x v="0"/>
    <s v="15 - 17 tahun"/>
    <x v="3"/>
  </r>
  <r>
    <n v="187"/>
    <x v="186"/>
    <x v="0"/>
    <s v="15 - 17 tahun"/>
    <x v="3"/>
  </r>
  <r>
    <n v="188"/>
    <x v="187"/>
    <x v="0"/>
    <s v="15 - 17 tahun"/>
    <x v="3"/>
  </r>
  <r>
    <n v="189"/>
    <x v="188"/>
    <x v="0"/>
    <s v="15 - 17 tahun"/>
    <x v="3"/>
  </r>
  <r>
    <n v="190"/>
    <x v="189"/>
    <x v="1"/>
    <s v="15 - 17 tahun"/>
    <x v="5"/>
  </r>
  <r>
    <m/>
    <x v="190"/>
    <x v="2"/>
    <m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3F80084-81AF-4065-A9AE-3F8D91A1A1EB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20" firstHeaderRow="1" firstDataRow="1" firstDataCol="1"/>
  <pivotFields count="5">
    <pivotField showAll="0"/>
    <pivotField dataField="1" showAll="0">
      <items count="192">
        <item x="112"/>
        <item x="172"/>
        <item x="111"/>
        <item x="126"/>
        <item x="136"/>
        <item x="170"/>
        <item x="109"/>
        <item x="141"/>
        <item x="23"/>
        <item x="183"/>
        <item x="52"/>
        <item x="26"/>
        <item x="92"/>
        <item x="154"/>
        <item x="182"/>
        <item x="128"/>
        <item x="37"/>
        <item x="142"/>
        <item x="22"/>
        <item x="42"/>
        <item x="38"/>
        <item x="91"/>
        <item x="147"/>
        <item x="27"/>
        <item x="56"/>
        <item x="176"/>
        <item x="81"/>
        <item x="40"/>
        <item x="98"/>
        <item x="16"/>
        <item x="188"/>
        <item x="19"/>
        <item x="11"/>
        <item x="7"/>
        <item x="39"/>
        <item x="54"/>
        <item x="115"/>
        <item x="87"/>
        <item x="96"/>
        <item x="72"/>
        <item x="47"/>
        <item x="113"/>
        <item x="69"/>
        <item x="77"/>
        <item x="41"/>
        <item x="61"/>
        <item x="127"/>
        <item x="18"/>
        <item x="105"/>
        <item x="180"/>
        <item x="94"/>
        <item x="49"/>
        <item x="107"/>
        <item x="167"/>
        <item x="116"/>
        <item x="156"/>
        <item x="158"/>
        <item x="166"/>
        <item x="24"/>
        <item x="173"/>
        <item x="45"/>
        <item x="164"/>
        <item x="4"/>
        <item x="168"/>
        <item x="130"/>
        <item x="137"/>
        <item x="148"/>
        <item x="159"/>
        <item x="117"/>
        <item x="185"/>
        <item x="153"/>
        <item x="146"/>
        <item x="90"/>
        <item x="86"/>
        <item x="14"/>
        <item x="139"/>
        <item x="6"/>
        <item x="25"/>
        <item x="133"/>
        <item x="71"/>
        <item x="12"/>
        <item x="64"/>
        <item x="118"/>
        <item x="131"/>
        <item x="155"/>
        <item x="62"/>
        <item x="151"/>
        <item x="178"/>
        <item x="36"/>
        <item x="58"/>
        <item x="3"/>
        <item x="161"/>
        <item x="132"/>
        <item x="101"/>
        <item x="181"/>
        <item x="51"/>
        <item x="93"/>
        <item x="108"/>
        <item x="169"/>
        <item x="66"/>
        <item x="174"/>
        <item x="186"/>
        <item x="138"/>
        <item x="150"/>
        <item x="104"/>
        <item x="48"/>
        <item x="135"/>
        <item x="28"/>
        <item x="100"/>
        <item x="70"/>
        <item x="145"/>
        <item x="63"/>
        <item x="157"/>
        <item x="171"/>
        <item x="20"/>
        <item x="34"/>
        <item x="65"/>
        <item x="175"/>
        <item x="68"/>
        <item x="89"/>
        <item x="2"/>
        <item x="99"/>
        <item x="10"/>
        <item x="187"/>
        <item x="82"/>
        <item x="103"/>
        <item x="123"/>
        <item x="0"/>
        <item x="177"/>
        <item x="57"/>
        <item x="46"/>
        <item x="83"/>
        <item x="85"/>
        <item x="179"/>
        <item x="15"/>
        <item x="59"/>
        <item x="33"/>
        <item x="134"/>
        <item x="144"/>
        <item x="162"/>
        <item x="35"/>
        <item x="67"/>
        <item x="119"/>
        <item x="122"/>
        <item x="1"/>
        <item x="165"/>
        <item x="44"/>
        <item x="97"/>
        <item x="160"/>
        <item x="60"/>
        <item x="143"/>
        <item x="17"/>
        <item x="76"/>
        <item x="121"/>
        <item x="152"/>
        <item x="79"/>
        <item x="110"/>
        <item x="129"/>
        <item x="9"/>
        <item x="125"/>
        <item x="73"/>
        <item x="78"/>
        <item x="106"/>
        <item x="43"/>
        <item x="50"/>
        <item x="21"/>
        <item x="84"/>
        <item x="32"/>
        <item x="184"/>
        <item x="189"/>
        <item x="120"/>
        <item x="114"/>
        <item x="149"/>
        <item x="140"/>
        <item x="8"/>
        <item x="102"/>
        <item x="31"/>
        <item x="88"/>
        <item x="74"/>
        <item x="30"/>
        <item x="124"/>
        <item x="55"/>
        <item x="80"/>
        <item x="95"/>
        <item x="53"/>
        <item x="13"/>
        <item x="75"/>
        <item x="163"/>
        <item x="5"/>
        <item x="29"/>
        <item x="190"/>
        <item t="default"/>
      </items>
    </pivotField>
    <pivotField axis="axisRow" showAll="0">
      <items count="4">
        <item x="1"/>
        <item x="0"/>
        <item x="2"/>
        <item t="default"/>
      </items>
    </pivotField>
    <pivotField showAll="0"/>
    <pivotField axis="axisRow" showAll="0">
      <items count="8">
        <item x="4"/>
        <item x="2"/>
        <item x="3"/>
        <item x="1"/>
        <item x="0"/>
        <item x="5"/>
        <item x="6"/>
        <item t="default"/>
      </items>
    </pivotField>
  </pivotFields>
  <rowFields count="2">
    <field x="2"/>
    <field x="4"/>
  </rowFields>
  <rowItems count="17">
    <i>
      <x/>
    </i>
    <i r="1">
      <x/>
    </i>
    <i r="1">
      <x v="1"/>
    </i>
    <i r="1">
      <x v="2"/>
    </i>
    <i r="1">
      <x v="3"/>
    </i>
    <i r="1">
      <x v="4"/>
    </i>
    <i r="1">
      <x v="5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>
      <x v="2"/>
    </i>
    <i r="1">
      <x v="6"/>
    </i>
    <i t="grand">
      <x/>
    </i>
  </rowItems>
  <colItems count="1">
    <i/>
  </colItems>
  <dataFields count="1">
    <dataField name="Count of Nama Lengkap" fld="1" subtotal="count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orm_Responses1" displayName="Form_Responses1" ref="A1:AR191">
  <tableColumns count="44">
    <tableColumn id="1" xr3:uid="{00000000-0010-0000-0000-000001000000}" name="Timestamp"/>
    <tableColumn id="2" xr3:uid="{00000000-0010-0000-0000-000002000000}" name="Nama Lengkap"/>
    <tableColumn id="3" xr3:uid="{00000000-0010-0000-0000-000003000000}" name="Jenis Kelamin"/>
    <tableColumn id="4" xr3:uid="{00000000-0010-0000-0000-000004000000}" name="Usia"/>
    <tableColumn id="5" xr3:uid="{00000000-0010-0000-0000-000005000000}" name="Kelas"/>
    <tableColumn id="6" xr3:uid="{00000000-0010-0000-0000-000006000000}" name="No Telepon Aktif"/>
    <tableColumn id="7" xr3:uid="{00000000-0010-0000-0000-000007000000}" name="Orang tua mau mendengarkan cerita yang saya alami tanpa menjelekan"/>
    <tableColumn id="8" xr3:uid="{00000000-0010-0000-0000-000008000000}" name="Orang tua saya sangat peduli dan percaya dengan kemampuan belajar yang saya miliki"/>
    <tableColumn id="9" xr3:uid="{00000000-0010-0000-0000-000009000000}" name="Kasih sayang dan kepercayaan yang diberikan orang tua membuat saya semangat belajar"/>
    <tableColumn id="10" xr3:uid="{00000000-0010-0000-0000-00000A000000}" name="Saat pulang sekolah, orang tua akan menyuruh saya untuk beristirahat"/>
    <tableColumn id="11" xr3:uid="{00000000-0010-0000-0000-00000B000000}" name="Bila prestasi belajar saya bagus, saya selalu diberi hadiah"/>
    <tableColumn id="12" xr3:uid="{00000000-0010-0000-0000-00000C000000}" name="Orang tua ikut melibatkan saya_x000a_menyelesaikan masalah keluarga"/>
    <tableColumn id="13" xr3:uid="{00000000-0010-0000-0000-00000D000000}" name="Saat ingin mengambil keputusan, saya selalu berdiskusi dengan orang tua"/>
    <tableColumn id="14" xr3:uid="{00000000-0010-0000-0000-00000E000000}" name="Orang tua memberikan kenyamanan saat saya belajar di rumah"/>
    <tableColumn id="15" xr3:uid="{00000000-0010-0000-0000-00000F000000}" name="Orang tua saya memberikan fasilitas terbaik untuk saya belajar"/>
    <tableColumn id="16" xr3:uid="{00000000-0010-0000-0000-000010000000}" name="Orang tua saya selalu mengingatkan jika saya memiliki tugas atau keperluan yang harus di bawa sebelum sekolah "/>
    <tableColumn id="17" xr3:uid="{00000000-0010-0000-0000-000011000000}" name="Saya mempunyai tubuh yang sehat "/>
    <tableColumn id="18" xr3:uid="{00000000-0010-0000-0000-000012000000}" name="Saya memiliki bentuk wajah dan postur tubuh yang ideal "/>
    <tableColumn id="19" xr3:uid="{00000000-0010-0000-0000-000013000000}" name="Saya senang dengan keadaan saya saat ini "/>
    <tableColumn id="20" xr3:uid="{00000000-0010-0000-0000-000014000000}" name="Saya memiliki banyak teman yang baik "/>
    <tableColumn id="21" xr3:uid="{00000000-0010-0000-0000-000015000000}" name="Saya bersedia mengakui kesalahan saya dan meminta maaf secara langsung tanpa merasa marah "/>
    <tableColumn id="22" xr3:uid="{00000000-0010-0000-0000-000016000000}" name="Saya mudah bergaul dengan siapa saja "/>
    <tableColumn id="23" xr3:uid="{00000000-0010-0000-0000-000017000000}" name="Saya suka membantu teman yang kesulitan memahami pelajaran "/>
    <tableColumn id="24" xr3:uid="{00000000-0010-0000-0000-000018000000}" name="Saya aktif mengikuti ekstrakulikuler "/>
    <tableColumn id="25" xr3:uid="{00000000-0010-0000-0000-000019000000}" name="Saya menerima kritik dan saran yang diberikan dengan ikhlas "/>
    <tableColumn id="26" xr3:uid="{00000000-0010-0000-0000-00001A000000}" name="Saya berhubungan baik dengan semua teman-teman saya "/>
    <tableColumn id="27" xr3:uid="{00000000-0010-0000-0000-00001B000000}" name="Saya senang jika mendapat banyak teman baru "/>
    <tableColumn id="28" xr3:uid="{00000000-0010-0000-0000-00001C000000}" name="Saya tidak membeda-bedakan teman "/>
    <tableColumn id="29" xr3:uid="{00000000-0010-0000-0000-00001D000000}" name="Saya rajin beribadah "/>
    <tableColumn id="30" xr3:uid="{00000000-0010-0000-0000-00001E000000}" name="Saya menghormati siapapun orangnya "/>
    <tableColumn id="31" xr3:uid="{00000000-0010-0000-0000-00001F000000}" name="Saya menaati norma-norma yang berlaku di masyarakat "/>
    <tableColumn id="32" xr3:uid="{00000000-0010-0000-0000-000020000000}" name="Saya suka membantu mengerjakan pekerjaan rumah (menyapu, mencuci, memasak dll) "/>
    <tableColumn id="33" xr3:uid="{00000000-0010-0000-0000-000021000000}" name="Saya memiliki keluarga yang siap membantu ketika saya kesulitan "/>
    <tableColumn id="34" xr3:uid="{00000000-0010-0000-0000-000022000000}" name="Saya berasal dari keluarga yang bahagia "/>
    <tableColumn id="35" xr3:uid="{00000000-0010-0000-0000-000023000000}" name="Saya memahami kondisi keluarga "/>
    <tableColumn id="36" xr3:uid="{00000000-0010-0000-0000-000024000000}" name="Saya memperhatikan guru saat menerangkan materi "/>
    <tableColumn id="37" xr3:uid="{00000000-0010-0000-0000-000025000000}" name="Saya mencatat beberapa point penting yang disampaikan guru "/>
    <tableColumn id="38" xr3:uid="{00000000-0010-0000-0000-000026000000}" name="Saya suka bertanya kepada guru tentang materi yang belum paham "/>
    <tableColumn id="39" xr3:uid="{00000000-0010-0000-0000-000027000000}" name="Menurut saya, mengerjakan tugas tepat waktu sangat penting "/>
    <tableColumn id="40" xr3:uid="{00000000-0010-0000-0000-000028000000}" name="Jika prestasi saya belum baik, maka saya akan lebih giat dalam belajar "/>
    <tableColumn id="41" xr3:uid="{00000000-0010-0000-0000-000029000000}" name="Saya selalu berlomba untuk memperoleh nilai yang baik "/>
    <tableColumn id="42" xr3:uid="{00000000-0010-0000-0000-00002A000000}" name="Saya suka ketika guru menunjukkan dengan jelas nilai saya dan letak kesalahan yang saya lakukan "/>
    <tableColumn id="43" xr3:uid="{00000000-0010-0000-0000-00002B000000}" name="Metode belajar guru yang kreatif menambah semangat belajar saya "/>
    <tableColumn id="44" xr3:uid="{00000000-0010-0000-0000-00002C000000}" name="Saya membutuhkan kelas yang nyaman dan aman untuk belajar "/>
  </tableColumns>
  <tableStyleInfo name="Form Responses 1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01B21AF-E686-46D4-91E2-39C40D5E10F2}" name="Form_Responses13" displayName="Form_Responses13" ref="B1:AT192" totalsRowCount="1" headerRowDxfId="7">
  <autoFilter ref="B1:AT191" xr:uid="{801B21AF-E686-46D4-91E2-39C40D5E10F2}"/>
  <sortState xmlns:xlrd2="http://schemas.microsoft.com/office/spreadsheetml/2017/richdata2" ref="B7:AT191">
    <sortCondition ref="G1:G191"/>
  </sortState>
  <tableColumns count="45">
    <tableColumn id="1" xr3:uid="{192B785C-4F39-4449-9A58-E7E9110CFF78}" name="Timestamp"/>
    <tableColumn id="2" xr3:uid="{6582BFF5-42F4-48B4-AB5D-53BC30FC431B}" name="Nama Lengkap"/>
    <tableColumn id="4" xr3:uid="{5F12D576-8987-4628-BFD2-55DC345CE2E5}" name="Column1" dataDxfId="6">
      <calculatedColumnFormula>UPPER(Form_Responses13[[#This Row],[Nama Lengkap]])</calculatedColumnFormula>
    </tableColumn>
    <tableColumn id="6" xr3:uid="{0422737D-802C-4543-82A1-21FC4632E658}" name="Column2" dataDxfId="5">
      <calculatedColumnFormula>VLOOKUP(Form_Responses13[[#This Row],[Column1]],'Nilai Raport'!$B$2:$D$215,3,0)</calculatedColumnFormula>
    </tableColumn>
    <tableColumn id="3" xr3:uid="{B6170D04-5C2B-49A5-91FE-0B8A94324BCD}" name="Jenis Kelamin"/>
    <tableColumn id="5" xr3:uid="{038B7881-94EE-4042-A8F1-2ABAA2109E21}" name="Kelas"/>
    <tableColumn id="7" xr3:uid="{D29695C6-97F0-43DF-9807-D321EC79B456}" name="X1.1" totalsRowFunction="sum"/>
    <tableColumn id="8" xr3:uid="{970145D5-6711-4D70-B3A4-A1BDBBE9C076}" name="X1.2" totalsRowFunction="sum"/>
    <tableColumn id="9" xr3:uid="{BCB97582-D2BC-4405-A2C4-8696ACBE9C13}" name="X1.3" totalsRowFunction="sum"/>
    <tableColumn id="10" xr3:uid="{0745EBC2-528E-4FCC-823B-A776B8FA8B54}" name="X1.4" totalsRowFunction="sum"/>
    <tableColumn id="11" xr3:uid="{16B82495-B929-494E-9165-60F0939F2F1C}" name="X1.5" totalsRowFunction="sum"/>
    <tableColumn id="12" xr3:uid="{4A81FE47-8236-4EE8-803E-905580916692}" name="X1.6" totalsRowFunction="sum"/>
    <tableColumn id="13" xr3:uid="{1C60CD46-D413-442C-8870-BCC9475C20D5}" name="X1.7" totalsRowFunction="sum"/>
    <tableColumn id="14" xr3:uid="{43F78666-F4DE-438C-BBBA-ED0545DDFCBD}" name="X1.8" totalsRowFunction="sum"/>
    <tableColumn id="15" xr3:uid="{5D88FAAE-E8DE-43B7-A9C0-A0CB37A781D7}" name="X1.9" totalsRowFunction="sum"/>
    <tableColumn id="16" xr3:uid="{029B0667-E71A-44BC-809B-FABF8EFBB45C}" name="X1.10" totalsRowFunction="sum"/>
    <tableColumn id="17" xr3:uid="{D1151B36-E5FF-4A9C-912B-3A3259741B2E}" name="X2.1" totalsRowFunction="sum"/>
    <tableColumn id="18" xr3:uid="{86D40BBD-5E42-4E91-97C5-61600DDEC9E8}" name="X2.2" totalsRowFunction="sum"/>
    <tableColumn id="19" xr3:uid="{C9208383-B6D5-4432-992D-6AC33655080F}" name="X2.3" totalsRowFunction="sum"/>
    <tableColumn id="20" xr3:uid="{A8371783-ED33-463A-A70C-B9018EF31A91}" name="X2.4" totalsRowFunction="sum"/>
    <tableColumn id="21" xr3:uid="{C54B2AF8-E7AD-464F-B7D0-906976D514CC}" name="X2.5" totalsRowFunction="sum"/>
    <tableColumn id="22" xr3:uid="{C5ADB382-0BBE-4837-915C-442278888CB9}" name="X2.6" totalsRowFunction="sum"/>
    <tableColumn id="23" xr3:uid="{C814CA5E-1F15-4C50-B670-ED0B1C645A50}" name="X2.7" totalsRowFunction="sum"/>
    <tableColumn id="24" xr3:uid="{67F86CEE-04BD-42DF-B38F-57CAB74EB7D6}" name="X2.8" totalsRowFunction="sum"/>
    <tableColumn id="25" xr3:uid="{9C45D9A2-3343-4DE7-B360-A9119335E9E6}" name="X2.9" totalsRowFunction="sum"/>
    <tableColumn id="26" xr3:uid="{397218A3-FD1B-4285-8ECD-4544B7DFFF92}" name="X2.10" totalsRowFunction="sum"/>
    <tableColumn id="27" xr3:uid="{98E904EB-82CE-42B9-AC28-5D17323A51C6}" name="X2.11" totalsRowFunction="sum"/>
    <tableColumn id="28" xr3:uid="{FBC83CBB-28C7-4BEA-B79C-2BC25854949D}" name="X2.12" totalsRowFunction="sum"/>
    <tableColumn id="29" xr3:uid="{6C90763F-9D35-47BF-A53D-633E63EB800A}" name="X2.13" totalsRowFunction="sum"/>
    <tableColumn id="30" xr3:uid="{DAD5F03B-8826-4E13-B19B-12BC009F9E85}" name="X2.14" totalsRowFunction="sum"/>
    <tableColumn id="31" xr3:uid="{9AC5AFCB-EE8A-449E-BBA1-D3432F308EC2}" name="X2.15" totalsRowFunction="sum"/>
    <tableColumn id="32" xr3:uid="{6EAD7723-9B2E-4337-A620-E330A0373149}" name="X2.16" totalsRowFunction="sum"/>
    <tableColumn id="33" xr3:uid="{1E7F42ED-8598-4182-9533-4C42D631DC82}" name="X2.17" totalsRowFunction="sum"/>
    <tableColumn id="34" xr3:uid="{97723967-B66E-4D58-9F0B-7AB2E602E967}" name="X2.18" totalsRowFunction="sum"/>
    <tableColumn id="35" xr3:uid="{E013CBF9-7432-4304-ADC3-C783E3CFE8AA}" name="X2.19" totalsRowFunction="sum"/>
    <tableColumn id="36" xr3:uid="{352949DD-66E4-4956-9B06-7A503A21D4E4}" name="Z.1" totalsRowFunction="sum"/>
    <tableColumn id="37" xr3:uid="{B0A211CD-5FF0-47A1-AAED-C48DBA9F509C}" name="Z.2" totalsRowFunction="sum"/>
    <tableColumn id="38" xr3:uid="{9724FD57-28AE-4E6C-A417-209C61A49C45}" name="Z.3" totalsRowFunction="sum"/>
    <tableColumn id="39" xr3:uid="{4D4E5255-6A2A-4D73-9EEF-66FFD997124E}" name="Z.4" totalsRowFunction="sum"/>
    <tableColumn id="40" xr3:uid="{2FF1DC8F-CAF9-46A4-A7B0-35F7128F1A49}" name="Z.5" totalsRowFunction="sum"/>
    <tableColumn id="41" xr3:uid="{24BA6330-433B-482F-A71D-472695320888}" name="Z.6" totalsRowFunction="sum"/>
    <tableColumn id="42" xr3:uid="{E89ED1EA-137E-46A5-A213-19993A5A642A}" name="Z.7" totalsRowFunction="sum"/>
    <tableColumn id="43" xr3:uid="{8B0B2A4B-4FAC-441A-B7EE-06337258E5E1}" name="Z.8" totalsRowFunction="sum"/>
    <tableColumn id="44" xr3:uid="{7AA2540C-2539-46CD-A35F-A3CDE146EC53}" name="Z.9" totalsRowFunction="sum"/>
    <tableColumn id="46" xr3:uid="{7B87FCBA-CB1B-474B-B9B5-96425268F9C8}" name="Total" dataDxfId="4">
      <calculatedColumnFormula>SUBTOTAL(9,Form_Responses13[[#This Row],[X1.1]:[Z.9]])</calculatedColumnFormula>
    </tableColumn>
  </tableColumns>
  <tableStyleInfo name="Form Responses 1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R191"/>
  <sheetViews>
    <sheetView workbookViewId="0">
      <pane ySplit="1" topLeftCell="A2" activePane="bottomLeft" state="frozen"/>
      <selection activeCell="B12" sqref="B12"/>
      <selection pane="bottomLeft" activeCell="B12" sqref="B12"/>
    </sheetView>
  </sheetViews>
  <sheetFormatPr defaultColWidth="12.6328125" defaultRowHeight="15.75" customHeight="1" x14ac:dyDescent="0.25"/>
  <cols>
    <col min="1" max="6" width="18.90625" customWidth="1"/>
    <col min="7" max="11" width="37.6328125" customWidth="1"/>
    <col min="12" max="12" width="29.36328125" customWidth="1"/>
    <col min="13" max="16" width="37.6328125" customWidth="1"/>
    <col min="17" max="17" width="31" customWidth="1"/>
    <col min="18" max="18" width="37.6328125" customWidth="1"/>
    <col min="19" max="19" width="36.7265625" customWidth="1"/>
    <col min="20" max="20" width="33.6328125" customWidth="1"/>
    <col min="21" max="21" width="37.6328125" customWidth="1"/>
    <col min="22" max="22" width="34" customWidth="1"/>
    <col min="23" max="23" width="37.6328125" customWidth="1"/>
    <col min="24" max="24" width="31.36328125" customWidth="1"/>
    <col min="25" max="27" width="37.6328125" customWidth="1"/>
    <col min="28" max="28" width="32.6328125" customWidth="1"/>
    <col min="29" max="29" width="20.36328125" customWidth="1"/>
    <col min="30" max="30" width="33.453125" customWidth="1"/>
    <col min="31" max="33" width="37.6328125" customWidth="1"/>
    <col min="34" max="34" width="34.7265625" customWidth="1"/>
    <col min="35" max="35" width="30.08984375" customWidth="1"/>
    <col min="36" max="44" width="37.6328125" customWidth="1"/>
    <col min="45" max="50" width="18.90625" customWidth="1"/>
  </cols>
  <sheetData>
    <row r="1" spans="1:44" ht="15.7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3" t="s">
        <v>43</v>
      </c>
    </row>
    <row r="2" spans="1:44" ht="15.75" customHeight="1" x14ac:dyDescent="0.25">
      <c r="A2" s="4">
        <v>45800.444336087967</v>
      </c>
      <c r="B2" s="5" t="s">
        <v>44</v>
      </c>
      <c r="C2" s="5" t="s">
        <v>45</v>
      </c>
      <c r="D2" s="5" t="s">
        <v>46</v>
      </c>
      <c r="E2" s="5" t="s">
        <v>47</v>
      </c>
      <c r="F2" s="5"/>
      <c r="G2" s="5" t="s">
        <v>48</v>
      </c>
      <c r="H2" s="5" t="s">
        <v>48</v>
      </c>
      <c r="I2" s="5" t="s">
        <v>49</v>
      </c>
      <c r="J2" s="5" t="s">
        <v>50</v>
      </c>
      <c r="K2" s="5" t="s">
        <v>48</v>
      </c>
      <c r="L2" s="5" t="s">
        <v>49</v>
      </c>
      <c r="M2" s="5" t="s">
        <v>48</v>
      </c>
      <c r="N2" s="5" t="s">
        <v>48</v>
      </c>
      <c r="O2" s="5" t="s">
        <v>49</v>
      </c>
      <c r="P2" s="5" t="s">
        <v>49</v>
      </c>
      <c r="Q2" s="5" t="s">
        <v>48</v>
      </c>
      <c r="R2" s="5" t="s">
        <v>48</v>
      </c>
      <c r="S2" s="5" t="s">
        <v>49</v>
      </c>
      <c r="T2" s="5" t="s">
        <v>48</v>
      </c>
      <c r="U2" s="5" t="s">
        <v>49</v>
      </c>
      <c r="V2" s="5" t="s">
        <v>49</v>
      </c>
      <c r="W2" s="5" t="s">
        <v>49</v>
      </c>
      <c r="X2" s="5" t="s">
        <v>49</v>
      </c>
      <c r="Y2" s="5" t="s">
        <v>48</v>
      </c>
      <c r="Z2" s="5" t="s">
        <v>49</v>
      </c>
      <c r="AA2" s="5" t="s">
        <v>50</v>
      </c>
      <c r="AB2" s="5" t="s">
        <v>49</v>
      </c>
      <c r="AC2" s="5" t="s">
        <v>48</v>
      </c>
      <c r="AD2" s="5" t="s">
        <v>50</v>
      </c>
      <c r="AE2" s="5" t="s">
        <v>49</v>
      </c>
      <c r="AF2" s="5" t="s">
        <v>49</v>
      </c>
      <c r="AG2" s="5" t="s">
        <v>49</v>
      </c>
      <c r="AH2" s="5" t="s">
        <v>50</v>
      </c>
      <c r="AI2" s="5" t="s">
        <v>50</v>
      </c>
      <c r="AJ2" s="5" t="s">
        <v>49</v>
      </c>
      <c r="AK2" s="5" t="s">
        <v>49</v>
      </c>
      <c r="AL2" s="5" t="s">
        <v>49</v>
      </c>
      <c r="AM2" s="5" t="s">
        <v>49</v>
      </c>
      <c r="AN2" s="5" t="s">
        <v>48</v>
      </c>
      <c r="AO2" s="5" t="s">
        <v>49</v>
      </c>
      <c r="AP2" s="5" t="s">
        <v>49</v>
      </c>
      <c r="AQ2" s="5" t="s">
        <v>49</v>
      </c>
      <c r="AR2" s="6" t="s">
        <v>48</v>
      </c>
    </row>
    <row r="3" spans="1:44" ht="15.75" customHeight="1" x14ac:dyDescent="0.25">
      <c r="A3" s="7">
        <v>45800.444349456018</v>
      </c>
      <c r="B3" s="8" t="s">
        <v>51</v>
      </c>
      <c r="C3" s="8" t="s">
        <v>45</v>
      </c>
      <c r="D3" s="8" t="s">
        <v>52</v>
      </c>
      <c r="E3" s="8" t="s">
        <v>47</v>
      </c>
      <c r="G3" s="8" t="s">
        <v>50</v>
      </c>
      <c r="H3" s="8" t="s">
        <v>48</v>
      </c>
      <c r="I3" s="8" t="s">
        <v>48</v>
      </c>
      <c r="J3" s="8" t="s">
        <v>48</v>
      </c>
      <c r="K3" s="8" t="s">
        <v>48</v>
      </c>
      <c r="L3" s="8" t="s">
        <v>48</v>
      </c>
      <c r="M3" s="8" t="s">
        <v>48</v>
      </c>
      <c r="N3" s="8" t="s">
        <v>48</v>
      </c>
      <c r="O3" s="8" t="s">
        <v>48</v>
      </c>
      <c r="P3" s="8" t="s">
        <v>48</v>
      </c>
      <c r="Q3" s="8" t="s">
        <v>50</v>
      </c>
      <c r="R3" s="8" t="s">
        <v>50</v>
      </c>
      <c r="S3" s="8" t="s">
        <v>50</v>
      </c>
      <c r="T3" s="8" t="s">
        <v>48</v>
      </c>
      <c r="U3" s="8" t="s">
        <v>48</v>
      </c>
      <c r="V3" s="8" t="s">
        <v>50</v>
      </c>
      <c r="W3" s="8" t="s">
        <v>49</v>
      </c>
      <c r="X3" s="8" t="s">
        <v>50</v>
      </c>
      <c r="Y3" s="8" t="s">
        <v>49</v>
      </c>
      <c r="Z3" s="8" t="s">
        <v>49</v>
      </c>
      <c r="AA3" s="8" t="s">
        <v>49</v>
      </c>
      <c r="AB3" s="8" t="s">
        <v>49</v>
      </c>
      <c r="AC3" s="8" t="s">
        <v>50</v>
      </c>
      <c r="AD3" s="8" t="s">
        <v>48</v>
      </c>
      <c r="AE3" s="8" t="s">
        <v>49</v>
      </c>
      <c r="AF3" s="8" t="s">
        <v>49</v>
      </c>
      <c r="AG3" s="8" t="s">
        <v>49</v>
      </c>
      <c r="AH3" s="8" t="s">
        <v>50</v>
      </c>
      <c r="AI3" s="8" t="s">
        <v>49</v>
      </c>
      <c r="AJ3" s="8" t="s">
        <v>49</v>
      </c>
      <c r="AK3" s="8" t="s">
        <v>50</v>
      </c>
      <c r="AL3" s="8" t="s">
        <v>50</v>
      </c>
      <c r="AM3" s="8" t="s">
        <v>49</v>
      </c>
      <c r="AN3" s="8" t="s">
        <v>49</v>
      </c>
      <c r="AO3" s="8" t="s">
        <v>48</v>
      </c>
      <c r="AP3" s="8" t="s">
        <v>48</v>
      </c>
      <c r="AQ3" s="8" t="s">
        <v>48</v>
      </c>
      <c r="AR3" s="9" t="s">
        <v>48</v>
      </c>
    </row>
    <row r="4" spans="1:44" ht="15.75" customHeight="1" x14ac:dyDescent="0.25">
      <c r="A4" s="4">
        <v>45800.444795092597</v>
      </c>
      <c r="B4" s="5" t="s">
        <v>53</v>
      </c>
      <c r="C4" s="5" t="s">
        <v>45</v>
      </c>
      <c r="D4" s="5" t="s">
        <v>52</v>
      </c>
      <c r="E4" s="5" t="s">
        <v>47</v>
      </c>
      <c r="G4" s="5" t="s">
        <v>50</v>
      </c>
      <c r="H4" s="5" t="s">
        <v>50</v>
      </c>
      <c r="I4" s="5" t="s">
        <v>49</v>
      </c>
      <c r="J4" s="5" t="s">
        <v>48</v>
      </c>
      <c r="K4" s="5" t="s">
        <v>50</v>
      </c>
      <c r="L4" s="5" t="s">
        <v>49</v>
      </c>
      <c r="M4" s="5" t="s">
        <v>49</v>
      </c>
      <c r="N4" s="5" t="s">
        <v>50</v>
      </c>
      <c r="O4" s="5" t="s">
        <v>50</v>
      </c>
      <c r="P4" s="5" t="s">
        <v>54</v>
      </c>
      <c r="Q4" s="5" t="s">
        <v>49</v>
      </c>
      <c r="R4" s="5" t="s">
        <v>49</v>
      </c>
      <c r="S4" s="5" t="s">
        <v>49</v>
      </c>
      <c r="T4" s="5" t="s">
        <v>49</v>
      </c>
      <c r="U4" s="5" t="s">
        <v>48</v>
      </c>
      <c r="V4" s="5" t="s">
        <v>50</v>
      </c>
      <c r="W4" s="5" t="s">
        <v>49</v>
      </c>
      <c r="X4" s="5" t="s">
        <v>49</v>
      </c>
      <c r="Y4" s="5" t="s">
        <v>49</v>
      </c>
      <c r="Z4" s="5" t="s">
        <v>50</v>
      </c>
      <c r="AA4" s="5" t="s">
        <v>50</v>
      </c>
      <c r="AB4" s="5" t="s">
        <v>50</v>
      </c>
      <c r="AC4" s="5" t="s">
        <v>49</v>
      </c>
      <c r="AD4" s="5" t="s">
        <v>49</v>
      </c>
      <c r="AE4" s="5" t="s">
        <v>49</v>
      </c>
      <c r="AF4" s="5" t="s">
        <v>50</v>
      </c>
      <c r="AG4" s="5" t="s">
        <v>50</v>
      </c>
      <c r="AH4" s="5" t="s">
        <v>50</v>
      </c>
      <c r="AI4" s="5" t="s">
        <v>50</v>
      </c>
      <c r="AJ4" s="5" t="s">
        <v>49</v>
      </c>
      <c r="AK4" s="5" t="s">
        <v>49</v>
      </c>
      <c r="AL4" s="5" t="s">
        <v>49</v>
      </c>
      <c r="AM4" s="5" t="s">
        <v>48</v>
      </c>
      <c r="AN4" s="5" t="s">
        <v>49</v>
      </c>
      <c r="AO4" s="5" t="s">
        <v>48</v>
      </c>
      <c r="AP4" s="5" t="s">
        <v>54</v>
      </c>
      <c r="AQ4" s="5" t="s">
        <v>49</v>
      </c>
      <c r="AR4" s="6" t="s">
        <v>48</v>
      </c>
    </row>
    <row r="5" spans="1:44" ht="15.75" customHeight="1" x14ac:dyDescent="0.25">
      <c r="A5" s="7">
        <v>45800.444869259256</v>
      </c>
      <c r="B5" s="8" t="s">
        <v>55</v>
      </c>
      <c r="C5" s="8" t="s">
        <v>56</v>
      </c>
      <c r="D5" s="8" t="s">
        <v>46</v>
      </c>
      <c r="E5" s="8" t="s">
        <v>47</v>
      </c>
      <c r="G5" s="8" t="s">
        <v>49</v>
      </c>
      <c r="H5" s="8" t="s">
        <v>49</v>
      </c>
      <c r="I5" s="8" t="s">
        <v>49</v>
      </c>
      <c r="J5" s="8" t="s">
        <v>49</v>
      </c>
      <c r="K5" s="8" t="s">
        <v>49</v>
      </c>
      <c r="L5" s="8" t="s">
        <v>50</v>
      </c>
      <c r="M5" s="8" t="s">
        <v>49</v>
      </c>
      <c r="N5" s="8" t="s">
        <v>49</v>
      </c>
      <c r="O5" s="8" t="s">
        <v>49</v>
      </c>
      <c r="P5" s="8" t="s">
        <v>49</v>
      </c>
      <c r="Q5" s="8" t="s">
        <v>49</v>
      </c>
      <c r="R5" s="8" t="s">
        <v>49</v>
      </c>
      <c r="S5" s="8" t="s">
        <v>49</v>
      </c>
      <c r="T5" s="8" t="s">
        <v>50</v>
      </c>
      <c r="U5" s="8" t="s">
        <v>49</v>
      </c>
      <c r="V5" s="8" t="s">
        <v>50</v>
      </c>
      <c r="W5" s="8" t="s">
        <v>49</v>
      </c>
      <c r="X5" s="8" t="s">
        <v>49</v>
      </c>
      <c r="Y5" s="8" t="s">
        <v>49</v>
      </c>
      <c r="Z5" s="8" t="s">
        <v>49</v>
      </c>
      <c r="AA5" s="8" t="s">
        <v>50</v>
      </c>
      <c r="AB5" s="8" t="s">
        <v>49</v>
      </c>
      <c r="AC5" s="8" t="s">
        <v>49</v>
      </c>
      <c r="AD5" s="8" t="s">
        <v>49</v>
      </c>
      <c r="AE5" s="8" t="s">
        <v>49</v>
      </c>
      <c r="AF5" s="8" t="s">
        <v>49</v>
      </c>
      <c r="AG5" s="8" t="s">
        <v>49</v>
      </c>
      <c r="AH5" s="8" t="s">
        <v>50</v>
      </c>
      <c r="AI5" s="8" t="s">
        <v>49</v>
      </c>
      <c r="AJ5" s="8" t="s">
        <v>49</v>
      </c>
      <c r="AK5" s="8" t="s">
        <v>49</v>
      </c>
      <c r="AL5" s="8" t="s">
        <v>50</v>
      </c>
      <c r="AM5" s="8" t="s">
        <v>49</v>
      </c>
      <c r="AN5" s="8" t="s">
        <v>49</v>
      </c>
      <c r="AO5" s="8" t="s">
        <v>50</v>
      </c>
      <c r="AP5" s="8" t="s">
        <v>49</v>
      </c>
      <c r="AQ5" s="8" t="s">
        <v>49</v>
      </c>
      <c r="AR5" s="9" t="s">
        <v>49</v>
      </c>
    </row>
    <row r="6" spans="1:44" ht="15.75" customHeight="1" x14ac:dyDescent="0.25">
      <c r="A6" s="4">
        <v>45800.444923692128</v>
      </c>
      <c r="B6" s="5" t="s">
        <v>57</v>
      </c>
      <c r="C6" s="5" t="s">
        <v>45</v>
      </c>
      <c r="D6" s="5" t="s">
        <v>52</v>
      </c>
      <c r="E6" s="5" t="s">
        <v>47</v>
      </c>
      <c r="G6" s="5" t="s">
        <v>48</v>
      </c>
      <c r="H6" s="5" t="s">
        <v>49</v>
      </c>
      <c r="I6" s="5" t="s">
        <v>50</v>
      </c>
      <c r="J6" s="5" t="s">
        <v>48</v>
      </c>
      <c r="K6" s="5" t="s">
        <v>54</v>
      </c>
      <c r="L6" s="5" t="s">
        <v>54</v>
      </c>
      <c r="M6" s="5" t="s">
        <v>49</v>
      </c>
      <c r="N6" s="5" t="s">
        <v>50</v>
      </c>
      <c r="O6" s="5" t="s">
        <v>50</v>
      </c>
      <c r="P6" s="5" t="s">
        <v>48</v>
      </c>
      <c r="Q6" s="5" t="s">
        <v>49</v>
      </c>
      <c r="R6" s="5" t="s">
        <v>50</v>
      </c>
      <c r="S6" s="5" t="s">
        <v>54</v>
      </c>
      <c r="T6" s="5" t="s">
        <v>48</v>
      </c>
      <c r="U6" s="5" t="s">
        <v>48</v>
      </c>
      <c r="V6" s="5" t="s">
        <v>50</v>
      </c>
      <c r="W6" s="5" t="s">
        <v>49</v>
      </c>
      <c r="X6" s="5" t="s">
        <v>49</v>
      </c>
      <c r="Y6" s="5" t="s">
        <v>48</v>
      </c>
      <c r="Z6" s="5" t="s">
        <v>48</v>
      </c>
      <c r="AA6" s="5" t="s">
        <v>49</v>
      </c>
      <c r="AB6" s="5" t="s">
        <v>48</v>
      </c>
      <c r="AC6" s="5" t="s">
        <v>49</v>
      </c>
      <c r="AD6" s="5" t="s">
        <v>48</v>
      </c>
      <c r="AE6" s="5" t="s">
        <v>48</v>
      </c>
      <c r="AF6" s="5" t="s">
        <v>49</v>
      </c>
      <c r="AG6" s="5" t="s">
        <v>49</v>
      </c>
      <c r="AH6" s="5" t="s">
        <v>50</v>
      </c>
      <c r="AI6" s="5" t="s">
        <v>48</v>
      </c>
      <c r="AJ6" s="5" t="s">
        <v>49</v>
      </c>
      <c r="AK6" s="5" t="s">
        <v>49</v>
      </c>
      <c r="AL6" s="5" t="s">
        <v>50</v>
      </c>
      <c r="AM6" s="5" t="s">
        <v>49</v>
      </c>
      <c r="AN6" s="5" t="s">
        <v>49</v>
      </c>
      <c r="AO6" s="5" t="s">
        <v>49</v>
      </c>
      <c r="AP6" s="5" t="s">
        <v>48</v>
      </c>
      <c r="AQ6" s="5" t="s">
        <v>48</v>
      </c>
      <c r="AR6" s="6" t="s">
        <v>48</v>
      </c>
    </row>
    <row r="7" spans="1:44" ht="15.75" customHeight="1" x14ac:dyDescent="0.25">
      <c r="A7" s="7">
        <v>45800.444962048612</v>
      </c>
      <c r="B7" s="8" t="s">
        <v>58</v>
      </c>
      <c r="C7" s="8" t="s">
        <v>45</v>
      </c>
      <c r="D7" s="8" t="s">
        <v>52</v>
      </c>
      <c r="E7" s="8" t="s">
        <v>47</v>
      </c>
      <c r="G7" s="8" t="s">
        <v>50</v>
      </c>
      <c r="H7" s="8" t="s">
        <v>50</v>
      </c>
      <c r="I7" s="8" t="s">
        <v>49</v>
      </c>
      <c r="J7" s="8" t="s">
        <v>50</v>
      </c>
      <c r="K7" s="8" t="s">
        <v>50</v>
      </c>
      <c r="L7" s="8" t="s">
        <v>50</v>
      </c>
      <c r="M7" s="8" t="s">
        <v>54</v>
      </c>
      <c r="N7" s="8" t="s">
        <v>50</v>
      </c>
      <c r="O7" s="8" t="s">
        <v>50</v>
      </c>
      <c r="P7" s="8" t="s">
        <v>54</v>
      </c>
      <c r="Q7" s="8" t="s">
        <v>50</v>
      </c>
      <c r="R7" s="8" t="s">
        <v>50</v>
      </c>
      <c r="S7" s="8" t="s">
        <v>50</v>
      </c>
      <c r="T7" s="8" t="s">
        <v>49</v>
      </c>
      <c r="U7" s="8" t="s">
        <v>49</v>
      </c>
      <c r="V7" s="8" t="s">
        <v>49</v>
      </c>
      <c r="W7" s="8" t="s">
        <v>49</v>
      </c>
      <c r="X7" s="8" t="s">
        <v>49</v>
      </c>
      <c r="Y7" s="8" t="s">
        <v>49</v>
      </c>
      <c r="Z7" s="8" t="s">
        <v>49</v>
      </c>
      <c r="AA7" s="8" t="s">
        <v>49</v>
      </c>
      <c r="AB7" s="8" t="s">
        <v>49</v>
      </c>
      <c r="AC7" s="8" t="s">
        <v>49</v>
      </c>
      <c r="AD7" s="8" t="s">
        <v>49</v>
      </c>
      <c r="AE7" s="8" t="s">
        <v>49</v>
      </c>
      <c r="AF7" s="8" t="s">
        <v>49</v>
      </c>
      <c r="AG7" s="8" t="s">
        <v>49</v>
      </c>
      <c r="AH7" s="8" t="s">
        <v>49</v>
      </c>
      <c r="AI7" s="8" t="s">
        <v>49</v>
      </c>
      <c r="AJ7" s="8" t="s">
        <v>49</v>
      </c>
      <c r="AK7" s="8" t="s">
        <v>50</v>
      </c>
      <c r="AL7" s="8" t="s">
        <v>49</v>
      </c>
      <c r="AM7" s="8" t="s">
        <v>49</v>
      </c>
      <c r="AN7" s="8" t="s">
        <v>49</v>
      </c>
      <c r="AO7" s="8" t="s">
        <v>49</v>
      </c>
      <c r="AP7" s="8" t="s">
        <v>49</v>
      </c>
      <c r="AQ7" s="8" t="s">
        <v>49</v>
      </c>
      <c r="AR7" s="9" t="s">
        <v>49</v>
      </c>
    </row>
    <row r="8" spans="1:44" ht="15.75" customHeight="1" x14ac:dyDescent="0.25">
      <c r="A8" s="4">
        <v>45800.445229791665</v>
      </c>
      <c r="B8" s="5" t="s">
        <v>59</v>
      </c>
      <c r="C8" s="5" t="s">
        <v>45</v>
      </c>
      <c r="D8" s="5" t="s">
        <v>52</v>
      </c>
      <c r="E8" s="5" t="s">
        <v>47</v>
      </c>
      <c r="G8" s="5" t="s">
        <v>50</v>
      </c>
      <c r="H8" s="5" t="s">
        <v>49</v>
      </c>
      <c r="I8" s="5" t="s">
        <v>49</v>
      </c>
      <c r="J8" s="5" t="s">
        <v>49</v>
      </c>
      <c r="K8" s="5" t="s">
        <v>50</v>
      </c>
      <c r="L8" s="5" t="s">
        <v>54</v>
      </c>
      <c r="M8" s="5" t="s">
        <v>50</v>
      </c>
      <c r="N8" s="5" t="s">
        <v>49</v>
      </c>
      <c r="O8" s="5" t="s">
        <v>49</v>
      </c>
      <c r="P8" s="5" t="s">
        <v>49</v>
      </c>
      <c r="Q8" s="5" t="s">
        <v>49</v>
      </c>
      <c r="R8" s="5" t="s">
        <v>48</v>
      </c>
      <c r="S8" s="5" t="s">
        <v>48</v>
      </c>
      <c r="T8" s="5" t="s">
        <v>49</v>
      </c>
      <c r="U8" s="5" t="s">
        <v>49</v>
      </c>
      <c r="V8" s="5" t="s">
        <v>49</v>
      </c>
      <c r="W8" s="5" t="s">
        <v>50</v>
      </c>
      <c r="X8" s="5" t="s">
        <v>50</v>
      </c>
      <c r="Y8" s="5" t="s">
        <v>49</v>
      </c>
      <c r="Z8" s="5" t="s">
        <v>48</v>
      </c>
      <c r="AA8" s="5" t="s">
        <v>48</v>
      </c>
      <c r="AB8" s="5" t="s">
        <v>49</v>
      </c>
      <c r="AC8" s="5" t="s">
        <v>48</v>
      </c>
      <c r="AD8" s="5" t="s">
        <v>49</v>
      </c>
      <c r="AE8" s="5" t="s">
        <v>49</v>
      </c>
      <c r="AF8" s="5" t="s">
        <v>49</v>
      </c>
      <c r="AG8" s="5" t="s">
        <v>49</v>
      </c>
      <c r="AH8" s="5" t="s">
        <v>49</v>
      </c>
      <c r="AI8" s="5" t="s">
        <v>49</v>
      </c>
      <c r="AJ8" s="5" t="s">
        <v>49</v>
      </c>
      <c r="AK8" s="5" t="s">
        <v>49</v>
      </c>
      <c r="AL8" s="5" t="s">
        <v>49</v>
      </c>
      <c r="AM8" s="5" t="s">
        <v>48</v>
      </c>
      <c r="AN8" s="5" t="s">
        <v>49</v>
      </c>
      <c r="AO8" s="5" t="s">
        <v>49</v>
      </c>
      <c r="AP8" s="5" t="s">
        <v>49</v>
      </c>
      <c r="AQ8" s="5" t="s">
        <v>49</v>
      </c>
      <c r="AR8" s="6" t="s">
        <v>49</v>
      </c>
    </row>
    <row r="9" spans="1:44" ht="15.75" customHeight="1" x14ac:dyDescent="0.25">
      <c r="A9" s="7">
        <v>45800.445303414352</v>
      </c>
      <c r="B9" s="8" t="s">
        <v>60</v>
      </c>
      <c r="C9" s="8" t="s">
        <v>45</v>
      </c>
      <c r="D9" s="8" t="s">
        <v>52</v>
      </c>
      <c r="E9" s="8" t="s">
        <v>47</v>
      </c>
      <c r="G9" s="8" t="s">
        <v>49</v>
      </c>
      <c r="H9" s="8" t="s">
        <v>49</v>
      </c>
      <c r="I9" s="8" t="s">
        <v>50</v>
      </c>
      <c r="J9" s="8" t="s">
        <v>50</v>
      </c>
      <c r="K9" s="8" t="s">
        <v>50</v>
      </c>
      <c r="L9" s="8" t="s">
        <v>49</v>
      </c>
      <c r="M9" s="8" t="s">
        <v>49</v>
      </c>
      <c r="N9" s="8" t="s">
        <v>50</v>
      </c>
      <c r="O9" s="8" t="s">
        <v>50</v>
      </c>
      <c r="P9" s="8" t="s">
        <v>50</v>
      </c>
      <c r="Q9" s="8" t="s">
        <v>49</v>
      </c>
      <c r="R9" s="8" t="s">
        <v>49</v>
      </c>
      <c r="S9" s="8" t="s">
        <v>49</v>
      </c>
      <c r="T9" s="8" t="s">
        <v>49</v>
      </c>
      <c r="U9" s="8" t="s">
        <v>49</v>
      </c>
      <c r="V9" s="8" t="s">
        <v>49</v>
      </c>
      <c r="W9" s="8" t="s">
        <v>49</v>
      </c>
      <c r="X9" s="8" t="s">
        <v>48</v>
      </c>
      <c r="Y9" s="8" t="s">
        <v>49</v>
      </c>
      <c r="Z9" s="8" t="s">
        <v>49</v>
      </c>
      <c r="AA9" s="8" t="s">
        <v>49</v>
      </c>
      <c r="AB9" s="8" t="s">
        <v>49</v>
      </c>
      <c r="AC9" s="8" t="s">
        <v>49</v>
      </c>
      <c r="AD9" s="8" t="s">
        <v>48</v>
      </c>
      <c r="AE9" s="8" t="s">
        <v>49</v>
      </c>
      <c r="AF9" s="8" t="s">
        <v>49</v>
      </c>
      <c r="AG9" s="8" t="s">
        <v>50</v>
      </c>
      <c r="AH9" s="8" t="s">
        <v>50</v>
      </c>
      <c r="AI9" s="8" t="s">
        <v>50</v>
      </c>
      <c r="AJ9" s="8" t="s">
        <v>49</v>
      </c>
      <c r="AK9" s="8" t="s">
        <v>49</v>
      </c>
      <c r="AL9" s="8" t="s">
        <v>49</v>
      </c>
      <c r="AM9" s="8" t="s">
        <v>49</v>
      </c>
      <c r="AN9" s="8" t="s">
        <v>49</v>
      </c>
      <c r="AO9" s="8" t="s">
        <v>49</v>
      </c>
      <c r="AP9" s="8" t="s">
        <v>48</v>
      </c>
      <c r="AQ9" s="8" t="s">
        <v>49</v>
      </c>
      <c r="AR9" s="9" t="s">
        <v>49</v>
      </c>
    </row>
    <row r="10" spans="1:44" ht="15.75" customHeight="1" x14ac:dyDescent="0.25">
      <c r="A10" s="4">
        <v>45800.445464143515</v>
      </c>
      <c r="B10" s="5" t="s">
        <v>61</v>
      </c>
      <c r="C10" s="5" t="s">
        <v>45</v>
      </c>
      <c r="D10" s="5" t="s">
        <v>52</v>
      </c>
      <c r="E10" s="5" t="s">
        <v>47</v>
      </c>
      <c r="G10" s="5" t="s">
        <v>50</v>
      </c>
      <c r="H10" s="5" t="s">
        <v>48</v>
      </c>
      <c r="I10" s="5" t="s">
        <v>50</v>
      </c>
      <c r="J10" s="5" t="s">
        <v>48</v>
      </c>
      <c r="K10" s="5" t="s">
        <v>50</v>
      </c>
      <c r="L10" s="5" t="s">
        <v>50</v>
      </c>
      <c r="M10" s="5" t="s">
        <v>50</v>
      </c>
      <c r="N10" s="5" t="s">
        <v>50</v>
      </c>
      <c r="O10" s="5" t="s">
        <v>50</v>
      </c>
      <c r="P10" s="5" t="s">
        <v>48</v>
      </c>
      <c r="Q10" s="5" t="s">
        <v>48</v>
      </c>
      <c r="R10" s="5" t="s">
        <v>48</v>
      </c>
      <c r="S10" s="5" t="s">
        <v>50</v>
      </c>
      <c r="T10" s="5" t="s">
        <v>50</v>
      </c>
      <c r="U10" s="5" t="s">
        <v>48</v>
      </c>
      <c r="V10" s="5" t="s">
        <v>54</v>
      </c>
      <c r="W10" s="5" t="s">
        <v>50</v>
      </c>
      <c r="X10" s="5" t="s">
        <v>50</v>
      </c>
      <c r="Y10" s="5" t="s">
        <v>48</v>
      </c>
      <c r="Z10" s="5" t="s">
        <v>50</v>
      </c>
      <c r="AA10" s="5" t="s">
        <v>48</v>
      </c>
      <c r="AB10" s="5" t="s">
        <v>50</v>
      </c>
      <c r="AC10" s="5" t="s">
        <v>50</v>
      </c>
      <c r="AD10" s="5" t="s">
        <v>50</v>
      </c>
      <c r="AE10" s="5" t="s">
        <v>50</v>
      </c>
      <c r="AF10" s="5" t="s">
        <v>54</v>
      </c>
      <c r="AG10" s="5" t="s">
        <v>50</v>
      </c>
      <c r="AH10" s="5" t="s">
        <v>50</v>
      </c>
      <c r="AI10" s="5" t="s">
        <v>48</v>
      </c>
      <c r="AJ10" s="5" t="s">
        <v>50</v>
      </c>
      <c r="AK10" s="5" t="s">
        <v>49</v>
      </c>
      <c r="AL10" s="5" t="s">
        <v>50</v>
      </c>
      <c r="AM10" s="5" t="s">
        <v>50</v>
      </c>
      <c r="AN10" s="5" t="s">
        <v>50</v>
      </c>
      <c r="AO10" s="5" t="s">
        <v>50</v>
      </c>
      <c r="AP10" s="5" t="s">
        <v>50</v>
      </c>
      <c r="AQ10" s="5" t="s">
        <v>50</v>
      </c>
      <c r="AR10" s="6" t="s">
        <v>48</v>
      </c>
    </row>
    <row r="11" spans="1:44" ht="15.75" customHeight="1" x14ac:dyDescent="0.25">
      <c r="A11" s="7">
        <v>45800.445566759256</v>
      </c>
      <c r="B11" s="8" t="s">
        <v>62</v>
      </c>
      <c r="C11" s="8" t="s">
        <v>45</v>
      </c>
      <c r="D11" s="8" t="s">
        <v>52</v>
      </c>
      <c r="E11" s="8" t="s">
        <v>47</v>
      </c>
      <c r="G11" s="8" t="s">
        <v>54</v>
      </c>
      <c r="H11" s="8" t="s">
        <v>50</v>
      </c>
      <c r="I11" s="8" t="s">
        <v>49</v>
      </c>
      <c r="J11" s="8" t="s">
        <v>63</v>
      </c>
      <c r="K11" s="8" t="s">
        <v>54</v>
      </c>
      <c r="L11" s="8" t="s">
        <v>49</v>
      </c>
      <c r="M11" s="8" t="s">
        <v>63</v>
      </c>
      <c r="N11" s="8" t="s">
        <v>63</v>
      </c>
      <c r="O11" s="8" t="s">
        <v>50</v>
      </c>
      <c r="P11" s="8" t="s">
        <v>63</v>
      </c>
      <c r="Q11" s="8" t="s">
        <v>54</v>
      </c>
      <c r="R11" s="8" t="s">
        <v>54</v>
      </c>
      <c r="S11" s="8" t="s">
        <v>50</v>
      </c>
      <c r="T11" s="8" t="s">
        <v>50</v>
      </c>
      <c r="U11" s="8" t="s">
        <v>48</v>
      </c>
      <c r="V11" s="8" t="s">
        <v>63</v>
      </c>
      <c r="W11" s="8" t="s">
        <v>50</v>
      </c>
      <c r="X11" s="8" t="s">
        <v>50</v>
      </c>
      <c r="Y11" s="8" t="s">
        <v>49</v>
      </c>
      <c r="Z11" s="8" t="s">
        <v>49</v>
      </c>
      <c r="AA11" s="8" t="s">
        <v>49</v>
      </c>
      <c r="AB11" s="8" t="s">
        <v>50</v>
      </c>
      <c r="AC11" s="8" t="s">
        <v>49</v>
      </c>
      <c r="AD11" s="8" t="s">
        <v>48</v>
      </c>
      <c r="AE11" s="8" t="s">
        <v>48</v>
      </c>
      <c r="AF11" s="8" t="s">
        <v>49</v>
      </c>
      <c r="AG11" s="8" t="s">
        <v>54</v>
      </c>
      <c r="AH11" s="8" t="s">
        <v>54</v>
      </c>
      <c r="AI11" s="8" t="s">
        <v>48</v>
      </c>
      <c r="AJ11" s="8" t="s">
        <v>49</v>
      </c>
      <c r="AK11" s="8" t="s">
        <v>49</v>
      </c>
      <c r="AL11" s="8" t="s">
        <v>54</v>
      </c>
      <c r="AM11" s="8" t="s">
        <v>50</v>
      </c>
      <c r="AN11" s="8" t="s">
        <v>49</v>
      </c>
      <c r="AO11" s="8" t="s">
        <v>54</v>
      </c>
      <c r="AP11" s="8" t="s">
        <v>63</v>
      </c>
      <c r="AQ11" s="8" t="s">
        <v>48</v>
      </c>
      <c r="AR11" s="9" t="s">
        <v>48</v>
      </c>
    </row>
    <row r="12" spans="1:44" ht="15.75" customHeight="1" x14ac:dyDescent="0.25">
      <c r="A12" s="4">
        <v>45800.445688692125</v>
      </c>
      <c r="B12" s="5" t="s">
        <v>64</v>
      </c>
      <c r="C12" s="5" t="s">
        <v>45</v>
      </c>
      <c r="D12" s="5" t="s">
        <v>52</v>
      </c>
      <c r="E12" s="5" t="s">
        <v>47</v>
      </c>
      <c r="G12" s="5" t="s">
        <v>49</v>
      </c>
      <c r="H12" s="5" t="s">
        <v>50</v>
      </c>
      <c r="I12" s="5" t="s">
        <v>50</v>
      </c>
      <c r="J12" s="5" t="s">
        <v>48</v>
      </c>
      <c r="K12" s="5" t="s">
        <v>54</v>
      </c>
      <c r="L12" s="5" t="s">
        <v>48</v>
      </c>
      <c r="M12" s="5" t="s">
        <v>48</v>
      </c>
      <c r="N12" s="5" t="s">
        <v>50</v>
      </c>
      <c r="O12" s="5" t="s">
        <v>49</v>
      </c>
      <c r="P12" s="5" t="s">
        <v>54</v>
      </c>
      <c r="Q12" s="5" t="s">
        <v>49</v>
      </c>
      <c r="R12" s="5" t="s">
        <v>48</v>
      </c>
      <c r="S12" s="5" t="s">
        <v>50</v>
      </c>
      <c r="T12" s="5" t="s">
        <v>48</v>
      </c>
      <c r="U12" s="5" t="s">
        <v>50</v>
      </c>
      <c r="V12" s="5" t="s">
        <v>49</v>
      </c>
      <c r="W12" s="5" t="s">
        <v>48</v>
      </c>
      <c r="X12" s="5" t="s">
        <v>50</v>
      </c>
      <c r="Y12" s="5" t="s">
        <v>49</v>
      </c>
      <c r="Z12" s="5" t="s">
        <v>48</v>
      </c>
      <c r="AA12" s="5" t="s">
        <v>48</v>
      </c>
      <c r="AB12" s="5" t="s">
        <v>49</v>
      </c>
      <c r="AC12" s="5" t="s">
        <v>48</v>
      </c>
      <c r="AD12" s="5" t="s">
        <v>48</v>
      </c>
      <c r="AE12" s="5" t="s">
        <v>48</v>
      </c>
      <c r="AF12" s="5" t="s">
        <v>48</v>
      </c>
      <c r="AG12" s="5" t="s">
        <v>48</v>
      </c>
      <c r="AH12" s="5" t="s">
        <v>48</v>
      </c>
      <c r="AI12" s="5" t="s">
        <v>48</v>
      </c>
      <c r="AJ12" s="5" t="s">
        <v>48</v>
      </c>
      <c r="AK12" s="5" t="s">
        <v>48</v>
      </c>
      <c r="AL12" s="5" t="s">
        <v>48</v>
      </c>
      <c r="AM12" s="5" t="s">
        <v>48</v>
      </c>
      <c r="AN12" s="5" t="s">
        <v>48</v>
      </c>
      <c r="AO12" s="5" t="s">
        <v>48</v>
      </c>
      <c r="AP12" s="5" t="s">
        <v>49</v>
      </c>
      <c r="AQ12" s="5" t="s">
        <v>49</v>
      </c>
      <c r="AR12" s="6" t="s">
        <v>49</v>
      </c>
    </row>
    <row r="13" spans="1:44" ht="15.75" customHeight="1" x14ac:dyDescent="0.25">
      <c r="A13" s="7">
        <v>45800.445695115741</v>
      </c>
      <c r="B13" s="8" t="s">
        <v>65</v>
      </c>
      <c r="C13" s="8" t="s">
        <v>45</v>
      </c>
      <c r="D13" s="8" t="s">
        <v>52</v>
      </c>
      <c r="E13" s="8" t="s">
        <v>47</v>
      </c>
      <c r="G13" s="8" t="s">
        <v>50</v>
      </c>
      <c r="H13" s="8" t="s">
        <v>49</v>
      </c>
      <c r="I13" s="8" t="s">
        <v>49</v>
      </c>
      <c r="J13" s="8" t="s">
        <v>54</v>
      </c>
      <c r="K13" s="8" t="s">
        <v>54</v>
      </c>
      <c r="L13" s="8" t="s">
        <v>54</v>
      </c>
      <c r="M13" s="8" t="s">
        <v>54</v>
      </c>
      <c r="N13" s="8" t="s">
        <v>54</v>
      </c>
      <c r="O13" s="8" t="s">
        <v>49</v>
      </c>
      <c r="P13" s="8" t="s">
        <v>54</v>
      </c>
      <c r="Q13" s="8" t="s">
        <v>49</v>
      </c>
      <c r="R13" s="8" t="s">
        <v>49</v>
      </c>
      <c r="S13" s="8" t="s">
        <v>50</v>
      </c>
      <c r="T13" s="8" t="s">
        <v>49</v>
      </c>
      <c r="U13" s="8" t="s">
        <v>49</v>
      </c>
      <c r="V13" s="8" t="s">
        <v>49</v>
      </c>
      <c r="W13" s="8" t="s">
        <v>49</v>
      </c>
      <c r="X13" s="8" t="s">
        <v>49</v>
      </c>
      <c r="Y13" s="8" t="s">
        <v>49</v>
      </c>
      <c r="Z13" s="8" t="s">
        <v>49</v>
      </c>
      <c r="AA13" s="8" t="s">
        <v>49</v>
      </c>
      <c r="AB13" s="8" t="s">
        <v>49</v>
      </c>
      <c r="AC13" s="8" t="s">
        <v>49</v>
      </c>
      <c r="AD13" s="8" t="s">
        <v>49</v>
      </c>
      <c r="AE13" s="8" t="s">
        <v>49</v>
      </c>
      <c r="AF13" s="8" t="s">
        <v>49</v>
      </c>
      <c r="AG13" s="8" t="s">
        <v>49</v>
      </c>
      <c r="AH13" s="8" t="s">
        <v>49</v>
      </c>
      <c r="AI13" s="8" t="s">
        <v>49</v>
      </c>
      <c r="AJ13" s="8" t="s">
        <v>49</v>
      </c>
      <c r="AK13" s="8" t="s">
        <v>50</v>
      </c>
      <c r="AL13" s="8" t="s">
        <v>49</v>
      </c>
      <c r="AM13" s="8" t="s">
        <v>49</v>
      </c>
      <c r="AN13" s="8" t="s">
        <v>49</v>
      </c>
      <c r="AO13" s="8" t="s">
        <v>49</v>
      </c>
      <c r="AP13" s="8" t="s">
        <v>49</v>
      </c>
      <c r="AQ13" s="8" t="s">
        <v>49</v>
      </c>
      <c r="AR13" s="9" t="s">
        <v>49</v>
      </c>
    </row>
    <row r="14" spans="1:44" ht="15.75" customHeight="1" x14ac:dyDescent="0.25">
      <c r="A14" s="4">
        <v>45800.445747025464</v>
      </c>
      <c r="B14" s="5" t="s">
        <v>66</v>
      </c>
      <c r="C14" s="5" t="s">
        <v>45</v>
      </c>
      <c r="D14" s="5" t="s">
        <v>52</v>
      </c>
      <c r="E14" s="5" t="s">
        <v>47</v>
      </c>
      <c r="G14" s="5" t="s">
        <v>49</v>
      </c>
      <c r="H14" s="5" t="s">
        <v>49</v>
      </c>
      <c r="I14" s="5" t="s">
        <v>49</v>
      </c>
      <c r="J14" s="5" t="s">
        <v>49</v>
      </c>
      <c r="K14" s="5" t="s">
        <v>54</v>
      </c>
      <c r="L14" s="5" t="s">
        <v>50</v>
      </c>
      <c r="M14" s="5" t="s">
        <v>49</v>
      </c>
      <c r="N14" s="5" t="s">
        <v>49</v>
      </c>
      <c r="O14" s="5" t="s">
        <v>49</v>
      </c>
      <c r="P14" s="5" t="s">
        <v>49</v>
      </c>
      <c r="Q14" s="5" t="s">
        <v>49</v>
      </c>
      <c r="R14" s="5" t="s">
        <v>50</v>
      </c>
      <c r="S14" s="5" t="s">
        <v>49</v>
      </c>
      <c r="T14" s="5" t="s">
        <v>49</v>
      </c>
      <c r="U14" s="5" t="s">
        <v>49</v>
      </c>
      <c r="V14" s="5" t="s">
        <v>49</v>
      </c>
      <c r="W14" s="5" t="s">
        <v>49</v>
      </c>
      <c r="X14" s="5" t="s">
        <v>50</v>
      </c>
      <c r="Y14" s="5" t="s">
        <v>49</v>
      </c>
      <c r="Z14" s="5" t="s">
        <v>49</v>
      </c>
      <c r="AA14" s="5" t="s">
        <v>49</v>
      </c>
      <c r="AB14" s="5" t="s">
        <v>49</v>
      </c>
      <c r="AC14" s="5" t="s">
        <v>49</v>
      </c>
      <c r="AD14" s="5" t="s">
        <v>49</v>
      </c>
      <c r="AE14" s="5" t="s">
        <v>49</v>
      </c>
      <c r="AF14" s="5" t="s">
        <v>50</v>
      </c>
      <c r="AG14" s="5" t="s">
        <v>49</v>
      </c>
      <c r="AH14" s="5" t="s">
        <v>49</v>
      </c>
      <c r="AI14" s="5" t="s">
        <v>49</v>
      </c>
      <c r="AJ14" s="5" t="s">
        <v>49</v>
      </c>
      <c r="AK14" s="5" t="s">
        <v>49</v>
      </c>
      <c r="AL14" s="5" t="s">
        <v>49</v>
      </c>
      <c r="AM14" s="5" t="s">
        <v>49</v>
      </c>
      <c r="AN14" s="5" t="s">
        <v>49</v>
      </c>
      <c r="AO14" s="5" t="s">
        <v>49</v>
      </c>
      <c r="AP14" s="5" t="s">
        <v>49</v>
      </c>
      <c r="AQ14" s="5" t="s">
        <v>49</v>
      </c>
      <c r="AR14" s="6" t="s">
        <v>49</v>
      </c>
    </row>
    <row r="15" spans="1:44" ht="15.75" customHeight="1" x14ac:dyDescent="0.25">
      <c r="A15" s="7">
        <v>45800.445757071764</v>
      </c>
      <c r="B15" s="8" t="s">
        <v>67</v>
      </c>
      <c r="C15" s="8" t="s">
        <v>45</v>
      </c>
      <c r="D15" s="8" t="s">
        <v>52</v>
      </c>
      <c r="E15" s="8" t="s">
        <v>47</v>
      </c>
      <c r="G15" s="8" t="s">
        <v>50</v>
      </c>
      <c r="H15" s="8" t="s">
        <v>50</v>
      </c>
      <c r="I15" s="8" t="s">
        <v>50</v>
      </c>
      <c r="J15" s="8" t="s">
        <v>50</v>
      </c>
      <c r="K15" s="8" t="s">
        <v>50</v>
      </c>
      <c r="L15" s="8" t="s">
        <v>50</v>
      </c>
      <c r="M15" s="8" t="s">
        <v>50</v>
      </c>
      <c r="N15" s="8" t="s">
        <v>50</v>
      </c>
      <c r="O15" s="8" t="s">
        <v>50</v>
      </c>
      <c r="P15" s="8" t="s">
        <v>50</v>
      </c>
      <c r="Q15" s="8" t="s">
        <v>50</v>
      </c>
      <c r="R15" s="8" t="s">
        <v>50</v>
      </c>
      <c r="S15" s="8" t="s">
        <v>50</v>
      </c>
      <c r="T15" s="8" t="s">
        <v>49</v>
      </c>
      <c r="U15" s="8" t="s">
        <v>49</v>
      </c>
      <c r="V15" s="8" t="s">
        <v>50</v>
      </c>
      <c r="W15" s="8" t="s">
        <v>50</v>
      </c>
      <c r="X15" s="8" t="s">
        <v>50</v>
      </c>
      <c r="Y15" s="8" t="s">
        <v>49</v>
      </c>
      <c r="Z15" s="8" t="s">
        <v>50</v>
      </c>
      <c r="AA15" s="8" t="s">
        <v>50</v>
      </c>
      <c r="AB15" s="8" t="s">
        <v>50</v>
      </c>
      <c r="AC15" s="8" t="s">
        <v>48</v>
      </c>
      <c r="AD15" s="8" t="s">
        <v>48</v>
      </c>
      <c r="AE15" s="8" t="s">
        <v>49</v>
      </c>
      <c r="AF15" s="8" t="s">
        <v>50</v>
      </c>
      <c r="AG15" s="8" t="s">
        <v>50</v>
      </c>
      <c r="AH15" s="8" t="s">
        <v>50</v>
      </c>
      <c r="AI15" s="8" t="s">
        <v>49</v>
      </c>
      <c r="AJ15" s="8" t="s">
        <v>49</v>
      </c>
      <c r="AK15" s="8" t="s">
        <v>50</v>
      </c>
      <c r="AL15" s="8" t="s">
        <v>50</v>
      </c>
      <c r="AM15" s="8" t="s">
        <v>49</v>
      </c>
      <c r="AN15" s="8" t="s">
        <v>49</v>
      </c>
      <c r="AO15" s="8" t="s">
        <v>49</v>
      </c>
      <c r="AP15" s="8" t="s">
        <v>50</v>
      </c>
      <c r="AQ15" s="8" t="s">
        <v>50</v>
      </c>
      <c r="AR15" s="9" t="s">
        <v>49</v>
      </c>
    </row>
    <row r="16" spans="1:44" ht="15.75" customHeight="1" x14ac:dyDescent="0.25">
      <c r="A16" s="4">
        <v>45800.44587625</v>
      </c>
      <c r="B16" s="5" t="s">
        <v>68</v>
      </c>
      <c r="C16" s="5" t="s">
        <v>45</v>
      </c>
      <c r="D16" s="5" t="s">
        <v>52</v>
      </c>
      <c r="E16" s="5" t="s">
        <v>47</v>
      </c>
      <c r="G16" s="5" t="s">
        <v>49</v>
      </c>
      <c r="H16" s="5" t="s">
        <v>48</v>
      </c>
      <c r="I16" s="5" t="s">
        <v>48</v>
      </c>
      <c r="J16" s="5" t="s">
        <v>49</v>
      </c>
      <c r="K16" s="5" t="s">
        <v>50</v>
      </c>
      <c r="L16" s="5" t="s">
        <v>50</v>
      </c>
      <c r="M16" s="5" t="s">
        <v>49</v>
      </c>
      <c r="N16" s="5" t="s">
        <v>49</v>
      </c>
      <c r="O16" s="5" t="s">
        <v>49</v>
      </c>
      <c r="P16" s="5" t="s">
        <v>49</v>
      </c>
      <c r="Q16" s="5" t="s">
        <v>48</v>
      </c>
      <c r="R16" s="5" t="s">
        <v>48</v>
      </c>
      <c r="S16" s="5" t="s">
        <v>48</v>
      </c>
      <c r="T16" s="5" t="s">
        <v>48</v>
      </c>
      <c r="U16" s="5" t="s">
        <v>48</v>
      </c>
      <c r="V16" s="5" t="s">
        <v>48</v>
      </c>
      <c r="W16" s="5" t="s">
        <v>48</v>
      </c>
      <c r="X16" s="5" t="s">
        <v>48</v>
      </c>
      <c r="Y16" s="5" t="s">
        <v>48</v>
      </c>
      <c r="Z16" s="5" t="s">
        <v>48</v>
      </c>
      <c r="AA16" s="5" t="s">
        <v>48</v>
      </c>
      <c r="AB16" s="5" t="s">
        <v>48</v>
      </c>
      <c r="AC16" s="5" t="s">
        <v>48</v>
      </c>
      <c r="AD16" s="5" t="s">
        <v>48</v>
      </c>
      <c r="AE16" s="5" t="s">
        <v>48</v>
      </c>
      <c r="AF16" s="5" t="s">
        <v>48</v>
      </c>
      <c r="AG16" s="5" t="s">
        <v>48</v>
      </c>
      <c r="AH16" s="5" t="s">
        <v>49</v>
      </c>
      <c r="AI16" s="5" t="s">
        <v>48</v>
      </c>
      <c r="AJ16" s="5" t="s">
        <v>48</v>
      </c>
      <c r="AK16" s="5" t="s">
        <v>48</v>
      </c>
      <c r="AL16" s="5" t="s">
        <v>48</v>
      </c>
      <c r="AM16" s="5" t="s">
        <v>48</v>
      </c>
      <c r="AN16" s="5" t="s">
        <v>49</v>
      </c>
      <c r="AO16" s="5" t="s">
        <v>48</v>
      </c>
      <c r="AP16" s="5" t="s">
        <v>49</v>
      </c>
      <c r="AQ16" s="5" t="s">
        <v>49</v>
      </c>
      <c r="AR16" s="6" t="s">
        <v>49</v>
      </c>
    </row>
    <row r="17" spans="1:44" ht="15.75" customHeight="1" x14ac:dyDescent="0.25">
      <c r="A17" s="7">
        <v>45800.445932685187</v>
      </c>
      <c r="B17" s="8" t="s">
        <v>69</v>
      </c>
      <c r="C17" s="8" t="s">
        <v>45</v>
      </c>
      <c r="D17" s="8" t="s">
        <v>52</v>
      </c>
      <c r="E17" s="8" t="s">
        <v>47</v>
      </c>
      <c r="G17" s="8" t="s">
        <v>50</v>
      </c>
      <c r="H17" s="8" t="s">
        <v>48</v>
      </c>
      <c r="I17" s="8" t="s">
        <v>48</v>
      </c>
      <c r="J17" s="8" t="s">
        <v>50</v>
      </c>
      <c r="K17" s="8" t="s">
        <v>54</v>
      </c>
      <c r="L17" s="8" t="s">
        <v>63</v>
      </c>
      <c r="M17" s="8" t="s">
        <v>50</v>
      </c>
      <c r="N17" s="8" t="s">
        <v>50</v>
      </c>
      <c r="O17" s="8" t="s">
        <v>50</v>
      </c>
      <c r="P17" s="8" t="s">
        <v>48</v>
      </c>
      <c r="Q17" s="8" t="s">
        <v>50</v>
      </c>
      <c r="R17" s="8" t="s">
        <v>49</v>
      </c>
      <c r="S17" s="8" t="s">
        <v>49</v>
      </c>
      <c r="T17" s="8" t="s">
        <v>63</v>
      </c>
      <c r="U17" s="8" t="s">
        <v>48</v>
      </c>
      <c r="V17" s="8" t="s">
        <v>54</v>
      </c>
      <c r="W17" s="8" t="s">
        <v>50</v>
      </c>
      <c r="X17" s="8" t="s">
        <v>54</v>
      </c>
      <c r="Y17" s="8" t="s">
        <v>48</v>
      </c>
      <c r="Z17" s="8" t="s">
        <v>54</v>
      </c>
      <c r="AA17" s="8" t="s">
        <v>54</v>
      </c>
      <c r="AB17" s="8" t="s">
        <v>49</v>
      </c>
      <c r="AC17" s="8" t="s">
        <v>48</v>
      </c>
      <c r="AD17" s="8" t="s">
        <v>48</v>
      </c>
      <c r="AE17" s="8" t="s">
        <v>48</v>
      </c>
      <c r="AF17" s="8" t="s">
        <v>48</v>
      </c>
      <c r="AG17" s="8" t="s">
        <v>49</v>
      </c>
      <c r="AH17" s="8" t="s">
        <v>49</v>
      </c>
      <c r="AI17" s="8" t="s">
        <v>49</v>
      </c>
      <c r="AJ17" s="8" t="s">
        <v>48</v>
      </c>
      <c r="AK17" s="8" t="s">
        <v>48</v>
      </c>
      <c r="AL17" s="8" t="s">
        <v>48</v>
      </c>
      <c r="AM17" s="8" t="s">
        <v>48</v>
      </c>
      <c r="AN17" s="8" t="s">
        <v>48</v>
      </c>
      <c r="AO17" s="8" t="s">
        <v>48</v>
      </c>
      <c r="AP17" s="8" t="s">
        <v>48</v>
      </c>
      <c r="AQ17" s="8" t="s">
        <v>50</v>
      </c>
      <c r="AR17" s="9" t="s">
        <v>48</v>
      </c>
    </row>
    <row r="18" spans="1:44" ht="15.75" customHeight="1" x14ac:dyDescent="0.25">
      <c r="A18" s="4">
        <v>45800.446071284721</v>
      </c>
      <c r="B18" s="5" t="s">
        <v>70</v>
      </c>
      <c r="C18" s="5" t="s">
        <v>45</v>
      </c>
      <c r="D18" s="5" t="s">
        <v>52</v>
      </c>
      <c r="E18" s="5" t="s">
        <v>47</v>
      </c>
      <c r="G18" s="5" t="s">
        <v>49</v>
      </c>
      <c r="H18" s="5" t="s">
        <v>49</v>
      </c>
      <c r="I18" s="5" t="s">
        <v>49</v>
      </c>
      <c r="J18" s="5" t="s">
        <v>50</v>
      </c>
      <c r="K18" s="5" t="s">
        <v>50</v>
      </c>
      <c r="L18" s="5" t="s">
        <v>49</v>
      </c>
      <c r="M18" s="5" t="s">
        <v>48</v>
      </c>
      <c r="N18" s="5" t="s">
        <v>49</v>
      </c>
      <c r="O18" s="5" t="s">
        <v>49</v>
      </c>
      <c r="P18" s="5" t="s">
        <v>50</v>
      </c>
      <c r="Q18" s="5" t="s">
        <v>50</v>
      </c>
      <c r="R18" s="5" t="s">
        <v>50</v>
      </c>
      <c r="S18" s="5" t="s">
        <v>54</v>
      </c>
      <c r="T18" s="5" t="s">
        <v>50</v>
      </c>
      <c r="U18" s="5" t="s">
        <v>49</v>
      </c>
      <c r="V18" s="5" t="s">
        <v>50</v>
      </c>
      <c r="W18" s="5" t="s">
        <v>49</v>
      </c>
      <c r="X18" s="5" t="s">
        <v>54</v>
      </c>
      <c r="Y18" s="5" t="s">
        <v>49</v>
      </c>
      <c r="Z18" s="5" t="s">
        <v>50</v>
      </c>
      <c r="AA18" s="5" t="s">
        <v>50</v>
      </c>
      <c r="AB18" s="5" t="s">
        <v>49</v>
      </c>
      <c r="AC18" s="5" t="s">
        <v>50</v>
      </c>
      <c r="AD18" s="5" t="s">
        <v>49</v>
      </c>
      <c r="AE18" s="5" t="s">
        <v>49</v>
      </c>
      <c r="AF18" s="5" t="s">
        <v>49</v>
      </c>
      <c r="AG18" s="5" t="s">
        <v>49</v>
      </c>
      <c r="AH18" s="5" t="s">
        <v>50</v>
      </c>
      <c r="AI18" s="5" t="s">
        <v>48</v>
      </c>
      <c r="AJ18" s="5" t="s">
        <v>49</v>
      </c>
      <c r="AK18" s="5" t="s">
        <v>49</v>
      </c>
      <c r="AL18" s="5" t="s">
        <v>49</v>
      </c>
      <c r="AM18" s="5" t="s">
        <v>48</v>
      </c>
      <c r="AN18" s="5" t="s">
        <v>50</v>
      </c>
      <c r="AO18" s="5" t="s">
        <v>49</v>
      </c>
      <c r="AP18" s="5" t="s">
        <v>50</v>
      </c>
      <c r="AQ18" s="5" t="s">
        <v>48</v>
      </c>
      <c r="AR18" s="6" t="s">
        <v>48</v>
      </c>
    </row>
    <row r="19" spans="1:44" ht="15.75" customHeight="1" x14ac:dyDescent="0.25">
      <c r="A19" s="7">
        <v>45800.446077060187</v>
      </c>
      <c r="B19" s="8" t="s">
        <v>71</v>
      </c>
      <c r="C19" s="8" t="s">
        <v>45</v>
      </c>
      <c r="D19" s="8" t="s">
        <v>52</v>
      </c>
      <c r="E19" s="8" t="s">
        <v>47</v>
      </c>
      <c r="G19" s="8" t="s">
        <v>49</v>
      </c>
      <c r="H19" s="8" t="s">
        <v>49</v>
      </c>
      <c r="I19" s="8" t="s">
        <v>49</v>
      </c>
      <c r="J19" s="8" t="s">
        <v>49</v>
      </c>
      <c r="K19" s="8" t="s">
        <v>49</v>
      </c>
      <c r="L19" s="8" t="s">
        <v>49</v>
      </c>
      <c r="M19" s="8" t="s">
        <v>49</v>
      </c>
      <c r="N19" s="8" t="s">
        <v>49</v>
      </c>
      <c r="O19" s="8" t="s">
        <v>49</v>
      </c>
      <c r="P19" s="8" t="s">
        <v>49</v>
      </c>
      <c r="Q19" s="8" t="s">
        <v>49</v>
      </c>
      <c r="R19" s="8" t="s">
        <v>49</v>
      </c>
      <c r="S19" s="8" t="s">
        <v>49</v>
      </c>
      <c r="T19" s="8" t="s">
        <v>49</v>
      </c>
      <c r="U19" s="8" t="s">
        <v>49</v>
      </c>
      <c r="V19" s="8" t="s">
        <v>49</v>
      </c>
      <c r="W19" s="8" t="s">
        <v>49</v>
      </c>
      <c r="X19" s="8" t="s">
        <v>49</v>
      </c>
      <c r="Y19" s="8" t="s">
        <v>49</v>
      </c>
      <c r="Z19" s="8" t="s">
        <v>49</v>
      </c>
      <c r="AA19" s="8" t="s">
        <v>49</v>
      </c>
      <c r="AB19" s="8" t="s">
        <v>49</v>
      </c>
      <c r="AC19" s="8" t="s">
        <v>49</v>
      </c>
      <c r="AD19" s="8" t="s">
        <v>49</v>
      </c>
      <c r="AE19" s="8" t="s">
        <v>49</v>
      </c>
      <c r="AF19" s="8" t="s">
        <v>49</v>
      </c>
      <c r="AG19" s="8" t="s">
        <v>49</v>
      </c>
      <c r="AH19" s="8" t="s">
        <v>49</v>
      </c>
      <c r="AI19" s="8" t="s">
        <v>49</v>
      </c>
      <c r="AJ19" s="8" t="s">
        <v>49</v>
      </c>
      <c r="AK19" s="8" t="s">
        <v>49</v>
      </c>
      <c r="AL19" s="8" t="s">
        <v>49</v>
      </c>
      <c r="AM19" s="8" t="s">
        <v>49</v>
      </c>
      <c r="AN19" s="8" t="s">
        <v>49</v>
      </c>
      <c r="AO19" s="8" t="s">
        <v>49</v>
      </c>
      <c r="AP19" s="8" t="s">
        <v>49</v>
      </c>
      <c r="AQ19" s="8" t="s">
        <v>49</v>
      </c>
      <c r="AR19" s="9" t="s">
        <v>49</v>
      </c>
    </row>
    <row r="20" spans="1:44" ht="15.75" customHeight="1" x14ac:dyDescent="0.25">
      <c r="A20" s="4">
        <v>45800.446137222221</v>
      </c>
      <c r="B20" s="5" t="s">
        <v>72</v>
      </c>
      <c r="C20" s="5" t="s">
        <v>45</v>
      </c>
      <c r="D20" s="5" t="s">
        <v>52</v>
      </c>
      <c r="E20" s="5" t="s">
        <v>47</v>
      </c>
      <c r="G20" s="5" t="s">
        <v>50</v>
      </c>
      <c r="H20" s="5" t="s">
        <v>50</v>
      </c>
      <c r="I20" s="5" t="s">
        <v>50</v>
      </c>
      <c r="J20" s="5" t="s">
        <v>50</v>
      </c>
      <c r="K20" s="5" t="s">
        <v>49</v>
      </c>
      <c r="L20" s="5" t="s">
        <v>50</v>
      </c>
      <c r="M20" s="5" t="s">
        <v>50</v>
      </c>
      <c r="N20" s="5" t="s">
        <v>50</v>
      </c>
      <c r="O20" s="5" t="s">
        <v>50</v>
      </c>
      <c r="P20" s="5" t="s">
        <v>50</v>
      </c>
      <c r="Q20" s="5" t="s">
        <v>49</v>
      </c>
      <c r="R20" s="5" t="s">
        <v>50</v>
      </c>
      <c r="S20" s="5" t="s">
        <v>50</v>
      </c>
      <c r="T20" s="5" t="s">
        <v>50</v>
      </c>
      <c r="U20" s="5" t="s">
        <v>50</v>
      </c>
      <c r="V20" s="5" t="s">
        <v>50</v>
      </c>
      <c r="W20" s="5" t="s">
        <v>50</v>
      </c>
      <c r="X20" s="5" t="s">
        <v>50</v>
      </c>
      <c r="Y20" s="5" t="s">
        <v>50</v>
      </c>
      <c r="Z20" s="5" t="s">
        <v>50</v>
      </c>
      <c r="AA20" s="5" t="s">
        <v>50</v>
      </c>
      <c r="AB20" s="5" t="s">
        <v>50</v>
      </c>
      <c r="AC20" s="5" t="s">
        <v>50</v>
      </c>
      <c r="AD20" s="5" t="s">
        <v>50</v>
      </c>
      <c r="AE20" s="5" t="s">
        <v>50</v>
      </c>
      <c r="AF20" s="5" t="s">
        <v>50</v>
      </c>
      <c r="AG20" s="5" t="s">
        <v>50</v>
      </c>
      <c r="AH20" s="5" t="s">
        <v>50</v>
      </c>
      <c r="AI20" s="5" t="s">
        <v>50</v>
      </c>
      <c r="AJ20" s="5" t="s">
        <v>50</v>
      </c>
      <c r="AK20" s="5" t="s">
        <v>50</v>
      </c>
      <c r="AL20" s="5" t="s">
        <v>50</v>
      </c>
      <c r="AM20" s="5" t="s">
        <v>50</v>
      </c>
      <c r="AN20" s="5" t="s">
        <v>50</v>
      </c>
      <c r="AO20" s="5" t="s">
        <v>50</v>
      </c>
      <c r="AP20" s="5" t="s">
        <v>50</v>
      </c>
      <c r="AQ20" s="5" t="s">
        <v>50</v>
      </c>
      <c r="AR20" s="6" t="s">
        <v>50</v>
      </c>
    </row>
    <row r="21" spans="1:44" ht="15.75" customHeight="1" x14ac:dyDescent="0.25">
      <c r="A21" s="7">
        <v>45800.446230856483</v>
      </c>
      <c r="B21" s="8" t="s">
        <v>73</v>
      </c>
      <c r="C21" s="8" t="s">
        <v>45</v>
      </c>
      <c r="D21" s="8" t="s">
        <v>52</v>
      </c>
      <c r="E21" s="8" t="s">
        <v>47</v>
      </c>
      <c r="G21" s="8" t="s">
        <v>50</v>
      </c>
      <c r="H21" s="8" t="s">
        <v>50</v>
      </c>
      <c r="I21" s="8" t="s">
        <v>49</v>
      </c>
      <c r="J21" s="8" t="s">
        <v>49</v>
      </c>
      <c r="K21" s="8" t="s">
        <v>54</v>
      </c>
      <c r="L21" s="8" t="s">
        <v>54</v>
      </c>
      <c r="M21" s="8" t="s">
        <v>49</v>
      </c>
      <c r="N21" s="8" t="s">
        <v>50</v>
      </c>
      <c r="O21" s="8" t="s">
        <v>49</v>
      </c>
      <c r="P21" s="8" t="s">
        <v>49</v>
      </c>
      <c r="Q21" s="8" t="s">
        <v>50</v>
      </c>
      <c r="R21" s="8" t="s">
        <v>50</v>
      </c>
      <c r="S21" s="8" t="s">
        <v>49</v>
      </c>
      <c r="T21" s="8" t="s">
        <v>49</v>
      </c>
      <c r="U21" s="8" t="s">
        <v>49</v>
      </c>
      <c r="V21" s="8" t="s">
        <v>50</v>
      </c>
      <c r="W21" s="8" t="s">
        <v>50</v>
      </c>
      <c r="X21" s="8" t="s">
        <v>50</v>
      </c>
      <c r="Y21" s="8" t="s">
        <v>50</v>
      </c>
      <c r="Z21" s="8" t="s">
        <v>49</v>
      </c>
      <c r="AA21" s="8" t="s">
        <v>49</v>
      </c>
      <c r="AB21" s="8" t="s">
        <v>49</v>
      </c>
      <c r="AC21" s="8" t="s">
        <v>50</v>
      </c>
      <c r="AD21" s="8" t="s">
        <v>49</v>
      </c>
      <c r="AE21" s="8" t="s">
        <v>49</v>
      </c>
      <c r="AF21" s="8" t="s">
        <v>50</v>
      </c>
      <c r="AG21" s="8" t="s">
        <v>49</v>
      </c>
      <c r="AH21" s="8" t="s">
        <v>49</v>
      </c>
      <c r="AI21" s="8" t="s">
        <v>49</v>
      </c>
      <c r="AJ21" s="8" t="s">
        <v>49</v>
      </c>
      <c r="AK21" s="8" t="s">
        <v>50</v>
      </c>
      <c r="AL21" s="8" t="s">
        <v>50</v>
      </c>
      <c r="AM21" s="8" t="s">
        <v>49</v>
      </c>
      <c r="AN21" s="8" t="s">
        <v>49</v>
      </c>
      <c r="AO21" s="8" t="s">
        <v>50</v>
      </c>
      <c r="AP21" s="8" t="s">
        <v>49</v>
      </c>
      <c r="AQ21" s="8" t="s">
        <v>49</v>
      </c>
      <c r="AR21" s="9" t="s">
        <v>49</v>
      </c>
    </row>
    <row r="22" spans="1:44" ht="12.5" x14ac:dyDescent="0.25">
      <c r="A22" s="4">
        <v>45800.446273634254</v>
      </c>
      <c r="B22" s="5" t="s">
        <v>74</v>
      </c>
      <c r="C22" s="5" t="s">
        <v>45</v>
      </c>
      <c r="D22" s="5" t="s">
        <v>52</v>
      </c>
      <c r="E22" s="5" t="s">
        <v>47</v>
      </c>
      <c r="G22" s="5" t="s">
        <v>50</v>
      </c>
      <c r="H22" s="5" t="s">
        <v>50</v>
      </c>
      <c r="I22" s="5" t="s">
        <v>50</v>
      </c>
      <c r="J22" s="5" t="s">
        <v>50</v>
      </c>
      <c r="K22" s="5" t="s">
        <v>50</v>
      </c>
      <c r="L22" s="5" t="s">
        <v>54</v>
      </c>
      <c r="M22" s="5" t="s">
        <v>50</v>
      </c>
      <c r="N22" s="5" t="s">
        <v>50</v>
      </c>
      <c r="O22" s="5" t="s">
        <v>49</v>
      </c>
      <c r="P22" s="5" t="s">
        <v>49</v>
      </c>
      <c r="Q22" s="5" t="s">
        <v>48</v>
      </c>
      <c r="R22" s="5" t="s">
        <v>49</v>
      </c>
      <c r="S22" s="5" t="s">
        <v>49</v>
      </c>
      <c r="T22" s="5" t="s">
        <v>48</v>
      </c>
      <c r="U22" s="5" t="s">
        <v>48</v>
      </c>
      <c r="V22" s="5" t="s">
        <v>48</v>
      </c>
      <c r="W22" s="5" t="s">
        <v>48</v>
      </c>
      <c r="X22" s="5" t="s">
        <v>48</v>
      </c>
      <c r="Y22" s="5" t="s">
        <v>48</v>
      </c>
      <c r="Z22" s="5" t="s">
        <v>48</v>
      </c>
      <c r="AA22" s="5" t="s">
        <v>48</v>
      </c>
      <c r="AB22" s="5" t="s">
        <v>48</v>
      </c>
      <c r="AC22" s="5" t="s">
        <v>49</v>
      </c>
      <c r="AD22" s="5" t="s">
        <v>48</v>
      </c>
      <c r="AE22" s="5" t="s">
        <v>48</v>
      </c>
      <c r="AF22" s="5" t="s">
        <v>48</v>
      </c>
      <c r="AG22" s="5" t="s">
        <v>49</v>
      </c>
      <c r="AH22" s="5" t="s">
        <v>50</v>
      </c>
      <c r="AI22" s="5" t="s">
        <v>49</v>
      </c>
      <c r="AJ22" s="5" t="s">
        <v>48</v>
      </c>
      <c r="AK22" s="5" t="s">
        <v>48</v>
      </c>
      <c r="AL22" s="5" t="s">
        <v>48</v>
      </c>
      <c r="AM22" s="5" t="s">
        <v>48</v>
      </c>
      <c r="AN22" s="5" t="s">
        <v>48</v>
      </c>
      <c r="AO22" s="5" t="s">
        <v>48</v>
      </c>
      <c r="AP22" s="5" t="s">
        <v>48</v>
      </c>
      <c r="AQ22" s="5" t="s">
        <v>48</v>
      </c>
      <c r="AR22" s="6" t="s">
        <v>48</v>
      </c>
    </row>
    <row r="23" spans="1:44" ht="12.5" x14ac:dyDescent="0.25">
      <c r="A23" s="7">
        <v>45800.446290520835</v>
      </c>
      <c r="B23" s="8" t="s">
        <v>75</v>
      </c>
      <c r="C23" s="8" t="s">
        <v>45</v>
      </c>
      <c r="D23" s="8" t="s">
        <v>52</v>
      </c>
      <c r="E23" s="8" t="s">
        <v>47</v>
      </c>
      <c r="G23" s="8" t="s">
        <v>50</v>
      </c>
      <c r="H23" s="8" t="s">
        <v>49</v>
      </c>
      <c r="I23" s="8" t="s">
        <v>50</v>
      </c>
      <c r="J23" s="8" t="s">
        <v>49</v>
      </c>
      <c r="K23" s="8" t="s">
        <v>50</v>
      </c>
      <c r="L23" s="8" t="s">
        <v>50</v>
      </c>
      <c r="M23" s="8" t="s">
        <v>49</v>
      </c>
      <c r="N23" s="8" t="s">
        <v>49</v>
      </c>
      <c r="O23" s="8" t="s">
        <v>50</v>
      </c>
      <c r="P23" s="8" t="s">
        <v>49</v>
      </c>
      <c r="Q23" s="8" t="s">
        <v>48</v>
      </c>
      <c r="R23" s="8" t="s">
        <v>48</v>
      </c>
      <c r="S23" s="8" t="s">
        <v>48</v>
      </c>
      <c r="T23" s="8" t="s">
        <v>48</v>
      </c>
      <c r="U23" s="8" t="s">
        <v>48</v>
      </c>
      <c r="V23" s="8" t="s">
        <v>50</v>
      </c>
      <c r="W23" s="8" t="s">
        <v>50</v>
      </c>
      <c r="X23" s="8" t="s">
        <v>49</v>
      </c>
      <c r="Y23" s="8" t="s">
        <v>49</v>
      </c>
      <c r="Z23" s="8" t="s">
        <v>49</v>
      </c>
      <c r="AA23" s="8" t="s">
        <v>49</v>
      </c>
      <c r="AB23" s="8" t="s">
        <v>49</v>
      </c>
      <c r="AC23" s="8" t="s">
        <v>50</v>
      </c>
      <c r="AD23" s="8" t="s">
        <v>49</v>
      </c>
      <c r="AE23" s="8" t="s">
        <v>50</v>
      </c>
      <c r="AF23" s="8" t="s">
        <v>50</v>
      </c>
      <c r="AG23" s="8" t="s">
        <v>50</v>
      </c>
      <c r="AH23" s="8" t="s">
        <v>48</v>
      </c>
      <c r="AI23" s="8" t="s">
        <v>49</v>
      </c>
      <c r="AJ23" s="8" t="s">
        <v>50</v>
      </c>
      <c r="AK23" s="8" t="s">
        <v>50</v>
      </c>
      <c r="AL23" s="8" t="s">
        <v>54</v>
      </c>
      <c r="AM23" s="8" t="s">
        <v>50</v>
      </c>
      <c r="AN23" s="8" t="s">
        <v>50</v>
      </c>
      <c r="AO23" s="8" t="s">
        <v>50</v>
      </c>
      <c r="AP23" s="8" t="s">
        <v>50</v>
      </c>
      <c r="AQ23" s="8" t="s">
        <v>50</v>
      </c>
      <c r="AR23" s="9" t="s">
        <v>50</v>
      </c>
    </row>
    <row r="24" spans="1:44" ht="12.5" x14ac:dyDescent="0.25">
      <c r="A24" s="4">
        <v>45800.446392245372</v>
      </c>
      <c r="B24" s="5" t="s">
        <v>76</v>
      </c>
      <c r="C24" s="5" t="s">
        <v>56</v>
      </c>
      <c r="D24" s="5" t="s">
        <v>52</v>
      </c>
      <c r="E24" s="5" t="s">
        <v>47</v>
      </c>
      <c r="G24" s="5" t="s">
        <v>50</v>
      </c>
      <c r="H24" s="5" t="s">
        <v>50</v>
      </c>
      <c r="I24" s="5" t="s">
        <v>50</v>
      </c>
      <c r="J24" s="5" t="s">
        <v>50</v>
      </c>
      <c r="K24" s="5" t="s">
        <v>50</v>
      </c>
      <c r="L24" s="5" t="s">
        <v>54</v>
      </c>
      <c r="M24" s="5" t="s">
        <v>54</v>
      </c>
      <c r="N24" s="5" t="s">
        <v>50</v>
      </c>
      <c r="O24" s="5" t="s">
        <v>49</v>
      </c>
      <c r="P24" s="5" t="s">
        <v>48</v>
      </c>
      <c r="Q24" s="5" t="s">
        <v>49</v>
      </c>
      <c r="R24" s="5" t="s">
        <v>63</v>
      </c>
      <c r="S24" s="5" t="s">
        <v>49</v>
      </c>
      <c r="T24" s="5" t="s">
        <v>48</v>
      </c>
      <c r="U24" s="5" t="s">
        <v>49</v>
      </c>
      <c r="V24" s="5" t="s">
        <v>50</v>
      </c>
      <c r="W24" s="5" t="s">
        <v>49</v>
      </c>
      <c r="X24" s="5" t="s">
        <v>49</v>
      </c>
      <c r="Y24" s="5" t="s">
        <v>49</v>
      </c>
      <c r="Z24" s="5" t="s">
        <v>48</v>
      </c>
      <c r="AA24" s="5" t="s">
        <v>50</v>
      </c>
      <c r="AB24" s="5" t="s">
        <v>48</v>
      </c>
      <c r="AC24" s="5" t="s">
        <v>48</v>
      </c>
      <c r="AD24" s="5" t="s">
        <v>48</v>
      </c>
      <c r="AE24" s="5" t="s">
        <v>48</v>
      </c>
      <c r="AF24" s="5" t="s">
        <v>50</v>
      </c>
      <c r="AG24" s="5" t="s">
        <v>49</v>
      </c>
      <c r="AH24" s="5" t="s">
        <v>49</v>
      </c>
      <c r="AI24" s="5" t="s">
        <v>48</v>
      </c>
      <c r="AJ24" s="5" t="s">
        <v>49</v>
      </c>
      <c r="AK24" s="5" t="s">
        <v>50</v>
      </c>
      <c r="AL24" s="5" t="s">
        <v>50</v>
      </c>
      <c r="AM24" s="5" t="s">
        <v>49</v>
      </c>
      <c r="AN24" s="5" t="s">
        <v>50</v>
      </c>
      <c r="AO24" s="5" t="s">
        <v>49</v>
      </c>
      <c r="AP24" s="5" t="s">
        <v>48</v>
      </c>
      <c r="AQ24" s="5" t="s">
        <v>48</v>
      </c>
      <c r="AR24" s="6" t="s">
        <v>48</v>
      </c>
    </row>
    <row r="25" spans="1:44" ht="12.5" x14ac:dyDescent="0.25">
      <c r="A25" s="7">
        <v>45800.446427662042</v>
      </c>
      <c r="B25" s="8" t="s">
        <v>77</v>
      </c>
      <c r="C25" s="8" t="s">
        <v>45</v>
      </c>
      <c r="D25" s="8" t="s">
        <v>52</v>
      </c>
      <c r="E25" s="8" t="s">
        <v>47</v>
      </c>
      <c r="G25" s="8" t="s">
        <v>49</v>
      </c>
      <c r="H25" s="8" t="s">
        <v>50</v>
      </c>
      <c r="I25" s="8" t="s">
        <v>50</v>
      </c>
      <c r="J25" s="8" t="s">
        <v>49</v>
      </c>
      <c r="K25" s="8" t="s">
        <v>54</v>
      </c>
      <c r="L25" s="8" t="s">
        <v>50</v>
      </c>
      <c r="M25" s="8" t="s">
        <v>49</v>
      </c>
      <c r="N25" s="8" t="s">
        <v>50</v>
      </c>
      <c r="O25" s="8" t="s">
        <v>50</v>
      </c>
      <c r="P25" s="8" t="s">
        <v>49</v>
      </c>
      <c r="Q25" s="8" t="s">
        <v>49</v>
      </c>
      <c r="R25" s="8" t="s">
        <v>49</v>
      </c>
      <c r="S25" s="8" t="s">
        <v>49</v>
      </c>
      <c r="T25" s="8" t="s">
        <v>49</v>
      </c>
      <c r="U25" s="8" t="s">
        <v>50</v>
      </c>
      <c r="V25" s="8" t="s">
        <v>50</v>
      </c>
      <c r="W25" s="8" t="s">
        <v>49</v>
      </c>
      <c r="X25" s="8" t="s">
        <v>50</v>
      </c>
      <c r="Y25" s="8" t="s">
        <v>50</v>
      </c>
      <c r="Z25" s="8" t="s">
        <v>49</v>
      </c>
      <c r="AA25" s="8" t="s">
        <v>49</v>
      </c>
      <c r="AB25" s="8" t="s">
        <v>50</v>
      </c>
      <c r="AC25" s="8" t="s">
        <v>50</v>
      </c>
      <c r="AD25" s="8" t="s">
        <v>49</v>
      </c>
      <c r="AE25" s="8" t="s">
        <v>49</v>
      </c>
      <c r="AF25" s="8" t="s">
        <v>50</v>
      </c>
      <c r="AG25" s="8" t="s">
        <v>49</v>
      </c>
      <c r="AH25" s="8" t="s">
        <v>49</v>
      </c>
      <c r="AI25" s="8" t="s">
        <v>49</v>
      </c>
      <c r="AJ25" s="8" t="s">
        <v>50</v>
      </c>
      <c r="AK25" s="8" t="s">
        <v>50</v>
      </c>
      <c r="AL25" s="8" t="s">
        <v>50</v>
      </c>
      <c r="AM25" s="8" t="s">
        <v>49</v>
      </c>
      <c r="AN25" s="8" t="s">
        <v>49</v>
      </c>
      <c r="AO25" s="8" t="s">
        <v>49</v>
      </c>
      <c r="AP25" s="8" t="s">
        <v>54</v>
      </c>
      <c r="AQ25" s="8" t="s">
        <v>50</v>
      </c>
      <c r="AR25" s="9" t="s">
        <v>50</v>
      </c>
    </row>
    <row r="26" spans="1:44" ht="12.5" x14ac:dyDescent="0.25">
      <c r="A26" s="4">
        <v>45800.446557511576</v>
      </c>
      <c r="B26" s="5" t="s">
        <v>78</v>
      </c>
      <c r="C26" s="5" t="s">
        <v>45</v>
      </c>
      <c r="D26" s="5" t="s">
        <v>52</v>
      </c>
      <c r="E26" s="5" t="s">
        <v>47</v>
      </c>
      <c r="G26" s="5" t="s">
        <v>49</v>
      </c>
      <c r="H26" s="5" t="s">
        <v>48</v>
      </c>
      <c r="I26" s="5" t="s">
        <v>48</v>
      </c>
      <c r="J26" s="5" t="s">
        <v>48</v>
      </c>
      <c r="K26" s="5" t="s">
        <v>50</v>
      </c>
      <c r="L26" s="5" t="s">
        <v>50</v>
      </c>
      <c r="M26" s="5" t="s">
        <v>49</v>
      </c>
      <c r="N26" s="5" t="s">
        <v>49</v>
      </c>
      <c r="O26" s="5" t="s">
        <v>49</v>
      </c>
      <c r="P26" s="5" t="s">
        <v>50</v>
      </c>
      <c r="Q26" s="5" t="s">
        <v>48</v>
      </c>
      <c r="R26" s="5" t="s">
        <v>48</v>
      </c>
      <c r="S26" s="5" t="s">
        <v>50</v>
      </c>
      <c r="T26" s="5" t="s">
        <v>49</v>
      </c>
      <c r="U26" s="5" t="s">
        <v>49</v>
      </c>
      <c r="V26" s="5" t="s">
        <v>48</v>
      </c>
      <c r="W26" s="5" t="s">
        <v>49</v>
      </c>
      <c r="X26" s="5" t="s">
        <v>48</v>
      </c>
      <c r="Y26" s="5" t="s">
        <v>49</v>
      </c>
      <c r="Z26" s="5" t="s">
        <v>48</v>
      </c>
      <c r="AA26" s="5" t="s">
        <v>48</v>
      </c>
      <c r="AB26" s="5" t="s">
        <v>50</v>
      </c>
      <c r="AC26" s="5" t="s">
        <v>49</v>
      </c>
      <c r="AD26" s="5" t="s">
        <v>48</v>
      </c>
      <c r="AE26" s="5" t="s">
        <v>49</v>
      </c>
      <c r="AF26" s="5" t="s">
        <v>49</v>
      </c>
      <c r="AG26" s="5" t="s">
        <v>49</v>
      </c>
      <c r="AH26" s="5" t="s">
        <v>49</v>
      </c>
      <c r="AI26" s="5" t="s">
        <v>48</v>
      </c>
      <c r="AJ26" s="5" t="s">
        <v>48</v>
      </c>
      <c r="AK26" s="5" t="s">
        <v>48</v>
      </c>
      <c r="AL26" s="5" t="s">
        <v>48</v>
      </c>
      <c r="AM26" s="5" t="s">
        <v>48</v>
      </c>
      <c r="AN26" s="5" t="s">
        <v>48</v>
      </c>
      <c r="AO26" s="5" t="s">
        <v>48</v>
      </c>
      <c r="AP26" s="5" t="s">
        <v>48</v>
      </c>
      <c r="AQ26" s="5" t="s">
        <v>48</v>
      </c>
      <c r="AR26" s="6" t="s">
        <v>48</v>
      </c>
    </row>
    <row r="27" spans="1:44" ht="12.5" x14ac:dyDescent="0.25">
      <c r="A27" s="7">
        <v>45800.446637291665</v>
      </c>
      <c r="B27" s="8" t="s">
        <v>79</v>
      </c>
      <c r="C27" s="8" t="s">
        <v>45</v>
      </c>
      <c r="D27" s="8" t="s">
        <v>52</v>
      </c>
      <c r="E27" s="8" t="s">
        <v>47</v>
      </c>
      <c r="G27" s="8" t="s">
        <v>49</v>
      </c>
      <c r="H27" s="8" t="s">
        <v>49</v>
      </c>
      <c r="I27" s="8" t="s">
        <v>49</v>
      </c>
      <c r="J27" s="8" t="s">
        <v>48</v>
      </c>
      <c r="K27" s="8" t="s">
        <v>49</v>
      </c>
      <c r="L27" s="8" t="s">
        <v>50</v>
      </c>
      <c r="M27" s="8" t="s">
        <v>48</v>
      </c>
      <c r="N27" s="8" t="s">
        <v>49</v>
      </c>
      <c r="O27" s="8" t="s">
        <v>48</v>
      </c>
      <c r="P27" s="8" t="s">
        <v>50</v>
      </c>
      <c r="Q27" s="8" t="s">
        <v>49</v>
      </c>
      <c r="R27" s="8" t="s">
        <v>50</v>
      </c>
      <c r="S27" s="8" t="s">
        <v>49</v>
      </c>
      <c r="T27" s="8" t="s">
        <v>54</v>
      </c>
      <c r="U27" s="8" t="s">
        <v>49</v>
      </c>
      <c r="V27" s="8" t="s">
        <v>50</v>
      </c>
      <c r="W27" s="8" t="s">
        <v>49</v>
      </c>
      <c r="X27" s="8" t="s">
        <v>49</v>
      </c>
      <c r="Y27" s="8" t="s">
        <v>49</v>
      </c>
      <c r="Z27" s="8" t="s">
        <v>49</v>
      </c>
      <c r="AA27" s="8" t="s">
        <v>49</v>
      </c>
      <c r="AB27" s="8" t="s">
        <v>49</v>
      </c>
      <c r="AC27" s="8" t="s">
        <v>49</v>
      </c>
      <c r="AD27" s="8" t="s">
        <v>49</v>
      </c>
      <c r="AE27" s="8" t="s">
        <v>48</v>
      </c>
      <c r="AF27" s="8" t="s">
        <v>50</v>
      </c>
      <c r="AG27" s="8" t="s">
        <v>49</v>
      </c>
      <c r="AH27" s="8" t="s">
        <v>48</v>
      </c>
      <c r="AI27" s="8" t="s">
        <v>48</v>
      </c>
      <c r="AJ27" s="8" t="s">
        <v>49</v>
      </c>
      <c r="AK27" s="8" t="s">
        <v>50</v>
      </c>
      <c r="AL27" s="8" t="s">
        <v>49</v>
      </c>
      <c r="AM27" s="8" t="s">
        <v>49</v>
      </c>
      <c r="AN27" s="8" t="s">
        <v>50</v>
      </c>
      <c r="AO27" s="8" t="s">
        <v>50</v>
      </c>
      <c r="AP27" s="8" t="s">
        <v>48</v>
      </c>
      <c r="AQ27" s="8" t="s">
        <v>48</v>
      </c>
      <c r="AR27" s="9" t="s">
        <v>48</v>
      </c>
    </row>
    <row r="28" spans="1:44" ht="12.5" x14ac:dyDescent="0.25">
      <c r="A28" s="4">
        <v>45800.446684594906</v>
      </c>
      <c r="B28" s="5" t="s">
        <v>80</v>
      </c>
      <c r="C28" s="5" t="s">
        <v>45</v>
      </c>
      <c r="D28" s="5" t="s">
        <v>52</v>
      </c>
      <c r="E28" s="5" t="s">
        <v>47</v>
      </c>
      <c r="G28" s="5" t="s">
        <v>49</v>
      </c>
      <c r="H28" s="5" t="s">
        <v>49</v>
      </c>
      <c r="I28" s="5" t="s">
        <v>49</v>
      </c>
      <c r="J28" s="5" t="s">
        <v>49</v>
      </c>
      <c r="K28" s="5" t="s">
        <v>50</v>
      </c>
      <c r="L28" s="5" t="s">
        <v>50</v>
      </c>
      <c r="M28" s="5" t="s">
        <v>49</v>
      </c>
      <c r="N28" s="5" t="s">
        <v>49</v>
      </c>
      <c r="O28" s="5" t="s">
        <v>49</v>
      </c>
      <c r="P28" s="5" t="s">
        <v>50</v>
      </c>
      <c r="Q28" s="5" t="s">
        <v>49</v>
      </c>
      <c r="R28" s="5" t="s">
        <v>50</v>
      </c>
      <c r="S28" s="5" t="s">
        <v>50</v>
      </c>
      <c r="T28" s="5" t="s">
        <v>49</v>
      </c>
      <c r="U28" s="5" t="s">
        <v>49</v>
      </c>
      <c r="V28" s="5" t="s">
        <v>50</v>
      </c>
      <c r="W28" s="5" t="s">
        <v>49</v>
      </c>
      <c r="X28" s="5" t="s">
        <v>50</v>
      </c>
      <c r="Y28" s="5" t="s">
        <v>49</v>
      </c>
      <c r="Z28" s="5" t="s">
        <v>49</v>
      </c>
      <c r="AA28" s="5" t="s">
        <v>50</v>
      </c>
      <c r="AB28" s="5" t="s">
        <v>50</v>
      </c>
      <c r="AC28" s="5" t="s">
        <v>50</v>
      </c>
      <c r="AD28" s="5" t="s">
        <v>49</v>
      </c>
      <c r="AE28" s="5" t="s">
        <v>49</v>
      </c>
      <c r="AF28" s="5" t="s">
        <v>49</v>
      </c>
      <c r="AG28" s="5" t="s">
        <v>49</v>
      </c>
      <c r="AH28" s="5" t="s">
        <v>50</v>
      </c>
      <c r="AI28" s="5" t="s">
        <v>49</v>
      </c>
      <c r="AJ28" s="5" t="s">
        <v>49</v>
      </c>
      <c r="AK28" s="5" t="s">
        <v>50</v>
      </c>
      <c r="AL28" s="5" t="s">
        <v>50</v>
      </c>
      <c r="AM28" s="5" t="s">
        <v>50</v>
      </c>
      <c r="AN28" s="5" t="s">
        <v>50</v>
      </c>
      <c r="AO28" s="5" t="s">
        <v>50</v>
      </c>
      <c r="AP28" s="5" t="s">
        <v>49</v>
      </c>
      <c r="AQ28" s="5" t="s">
        <v>49</v>
      </c>
      <c r="AR28" s="6" t="s">
        <v>49</v>
      </c>
    </row>
    <row r="29" spans="1:44" ht="12.5" x14ac:dyDescent="0.25">
      <c r="A29" s="7">
        <v>45800.446745972222</v>
      </c>
      <c r="B29" s="8" t="s">
        <v>81</v>
      </c>
      <c r="C29" s="8" t="s">
        <v>45</v>
      </c>
      <c r="D29" s="8" t="s">
        <v>52</v>
      </c>
      <c r="E29" s="8" t="s">
        <v>47</v>
      </c>
      <c r="G29" s="8" t="s">
        <v>48</v>
      </c>
      <c r="H29" s="8" t="s">
        <v>49</v>
      </c>
      <c r="I29" s="8" t="s">
        <v>49</v>
      </c>
      <c r="J29" s="8" t="s">
        <v>49</v>
      </c>
      <c r="K29" s="8" t="s">
        <v>50</v>
      </c>
      <c r="L29" s="8" t="s">
        <v>50</v>
      </c>
      <c r="M29" s="8" t="s">
        <v>49</v>
      </c>
      <c r="N29" s="8" t="s">
        <v>49</v>
      </c>
      <c r="O29" s="8" t="s">
        <v>49</v>
      </c>
      <c r="P29" s="8" t="s">
        <v>50</v>
      </c>
      <c r="Q29" s="8" t="s">
        <v>49</v>
      </c>
      <c r="R29" s="8" t="s">
        <v>49</v>
      </c>
      <c r="S29" s="8" t="s">
        <v>49</v>
      </c>
      <c r="T29" s="8" t="s">
        <v>50</v>
      </c>
      <c r="U29" s="8" t="s">
        <v>50</v>
      </c>
      <c r="V29" s="8" t="s">
        <v>50</v>
      </c>
      <c r="W29" s="8" t="s">
        <v>49</v>
      </c>
      <c r="X29" s="8" t="s">
        <v>50</v>
      </c>
      <c r="Y29" s="8" t="s">
        <v>50</v>
      </c>
      <c r="Z29" s="8" t="s">
        <v>50</v>
      </c>
      <c r="AA29" s="8" t="s">
        <v>49</v>
      </c>
      <c r="AB29" s="8" t="s">
        <v>50</v>
      </c>
      <c r="AC29" s="8" t="s">
        <v>50</v>
      </c>
      <c r="AD29" s="8" t="s">
        <v>50</v>
      </c>
      <c r="AE29" s="8" t="s">
        <v>50</v>
      </c>
      <c r="AF29" s="8" t="s">
        <v>49</v>
      </c>
      <c r="AG29" s="8" t="s">
        <v>49</v>
      </c>
      <c r="AH29" s="8" t="s">
        <v>49</v>
      </c>
      <c r="AI29" s="8" t="s">
        <v>49</v>
      </c>
      <c r="AJ29" s="8" t="s">
        <v>49</v>
      </c>
      <c r="AK29" s="8" t="s">
        <v>50</v>
      </c>
      <c r="AL29" s="8" t="s">
        <v>49</v>
      </c>
      <c r="AM29" s="8" t="s">
        <v>49</v>
      </c>
      <c r="AN29" s="8" t="s">
        <v>49</v>
      </c>
      <c r="AO29" s="8" t="s">
        <v>50</v>
      </c>
      <c r="AP29" s="8" t="s">
        <v>49</v>
      </c>
      <c r="AQ29" s="8" t="s">
        <v>49</v>
      </c>
      <c r="AR29" s="9" t="s">
        <v>49</v>
      </c>
    </row>
    <row r="30" spans="1:44" ht="12.5" x14ac:dyDescent="0.25">
      <c r="A30" s="4">
        <v>45800.44678327546</v>
      </c>
      <c r="B30" s="5" t="s">
        <v>82</v>
      </c>
      <c r="C30" s="5" t="s">
        <v>45</v>
      </c>
      <c r="D30" s="5" t="s">
        <v>52</v>
      </c>
      <c r="E30" s="5" t="s">
        <v>47</v>
      </c>
      <c r="G30" s="5" t="s">
        <v>48</v>
      </c>
      <c r="H30" s="5" t="s">
        <v>49</v>
      </c>
      <c r="I30" s="5" t="s">
        <v>49</v>
      </c>
      <c r="J30" s="5" t="s">
        <v>50</v>
      </c>
      <c r="K30" s="5" t="s">
        <v>50</v>
      </c>
      <c r="L30" s="5" t="s">
        <v>50</v>
      </c>
      <c r="M30" s="5" t="s">
        <v>49</v>
      </c>
      <c r="N30" s="5" t="s">
        <v>49</v>
      </c>
      <c r="O30" s="5" t="s">
        <v>48</v>
      </c>
      <c r="P30" s="5" t="s">
        <v>50</v>
      </c>
      <c r="Q30" s="5" t="s">
        <v>49</v>
      </c>
      <c r="R30" s="5" t="s">
        <v>50</v>
      </c>
      <c r="S30" s="5" t="s">
        <v>49</v>
      </c>
      <c r="T30" s="5" t="s">
        <v>49</v>
      </c>
      <c r="U30" s="5" t="s">
        <v>49</v>
      </c>
      <c r="V30" s="5" t="s">
        <v>49</v>
      </c>
      <c r="W30" s="5" t="s">
        <v>50</v>
      </c>
      <c r="X30" s="5" t="s">
        <v>49</v>
      </c>
      <c r="Y30" s="5" t="s">
        <v>48</v>
      </c>
      <c r="Z30" s="5" t="s">
        <v>48</v>
      </c>
      <c r="AA30" s="5" t="s">
        <v>49</v>
      </c>
      <c r="AB30" s="5" t="s">
        <v>50</v>
      </c>
      <c r="AC30" s="5" t="s">
        <v>49</v>
      </c>
      <c r="AD30" s="5" t="s">
        <v>48</v>
      </c>
      <c r="AE30" s="5" t="s">
        <v>49</v>
      </c>
      <c r="AF30" s="5" t="s">
        <v>49</v>
      </c>
      <c r="AG30" s="5" t="s">
        <v>49</v>
      </c>
      <c r="AH30" s="5" t="s">
        <v>48</v>
      </c>
      <c r="AI30" s="5" t="s">
        <v>49</v>
      </c>
      <c r="AJ30" s="5" t="s">
        <v>49</v>
      </c>
      <c r="AK30" s="5" t="s">
        <v>50</v>
      </c>
      <c r="AL30" s="5" t="s">
        <v>49</v>
      </c>
      <c r="AM30" s="5" t="s">
        <v>50</v>
      </c>
      <c r="AN30" s="5" t="s">
        <v>50</v>
      </c>
      <c r="AO30" s="5" t="s">
        <v>49</v>
      </c>
      <c r="AP30" s="5" t="s">
        <v>49</v>
      </c>
      <c r="AQ30" s="5" t="s">
        <v>49</v>
      </c>
      <c r="AR30" s="6" t="s">
        <v>48</v>
      </c>
    </row>
    <row r="31" spans="1:44" ht="12.5" x14ac:dyDescent="0.25">
      <c r="A31" s="7">
        <v>45800.446850428241</v>
      </c>
      <c r="B31" s="8" t="s">
        <v>83</v>
      </c>
      <c r="C31" s="8" t="s">
        <v>45</v>
      </c>
      <c r="D31" s="8" t="s">
        <v>52</v>
      </c>
      <c r="E31" s="8" t="s">
        <v>47</v>
      </c>
      <c r="G31" s="8" t="s">
        <v>49</v>
      </c>
      <c r="H31" s="8" t="s">
        <v>49</v>
      </c>
      <c r="I31" s="8" t="s">
        <v>49</v>
      </c>
      <c r="J31" s="8" t="s">
        <v>50</v>
      </c>
      <c r="K31" s="8" t="s">
        <v>50</v>
      </c>
      <c r="L31" s="8" t="s">
        <v>50</v>
      </c>
      <c r="M31" s="8" t="s">
        <v>49</v>
      </c>
      <c r="N31" s="8" t="s">
        <v>50</v>
      </c>
      <c r="O31" s="8" t="s">
        <v>49</v>
      </c>
      <c r="P31" s="8" t="s">
        <v>50</v>
      </c>
      <c r="Q31" s="8" t="s">
        <v>50</v>
      </c>
      <c r="R31" s="8" t="s">
        <v>49</v>
      </c>
      <c r="S31" s="8" t="s">
        <v>49</v>
      </c>
      <c r="T31" s="8" t="s">
        <v>49</v>
      </c>
      <c r="U31" s="8" t="s">
        <v>50</v>
      </c>
      <c r="V31" s="8" t="s">
        <v>50</v>
      </c>
      <c r="W31" s="8" t="s">
        <v>49</v>
      </c>
      <c r="X31" s="8" t="s">
        <v>50</v>
      </c>
      <c r="Y31" s="8" t="s">
        <v>49</v>
      </c>
      <c r="Z31" s="8" t="s">
        <v>49</v>
      </c>
      <c r="AA31" s="8" t="s">
        <v>49</v>
      </c>
      <c r="AB31" s="8" t="s">
        <v>49</v>
      </c>
      <c r="AC31" s="8" t="s">
        <v>49</v>
      </c>
      <c r="AD31" s="8" t="s">
        <v>49</v>
      </c>
      <c r="AE31" s="8" t="s">
        <v>49</v>
      </c>
      <c r="AF31" s="8" t="s">
        <v>49</v>
      </c>
      <c r="AG31" s="8" t="s">
        <v>49</v>
      </c>
      <c r="AH31" s="8" t="s">
        <v>50</v>
      </c>
      <c r="AI31" s="8" t="s">
        <v>49</v>
      </c>
      <c r="AJ31" s="8" t="s">
        <v>50</v>
      </c>
      <c r="AK31" s="8" t="s">
        <v>50</v>
      </c>
      <c r="AL31" s="8" t="s">
        <v>50</v>
      </c>
      <c r="AM31" s="8" t="s">
        <v>49</v>
      </c>
      <c r="AN31" s="8" t="s">
        <v>49</v>
      </c>
      <c r="AO31" s="8" t="s">
        <v>49</v>
      </c>
      <c r="AP31" s="8" t="s">
        <v>49</v>
      </c>
      <c r="AQ31" s="8" t="s">
        <v>50</v>
      </c>
      <c r="AR31" s="9" t="s">
        <v>49</v>
      </c>
    </row>
    <row r="32" spans="1:44" ht="12.5" x14ac:dyDescent="0.25">
      <c r="A32" s="4">
        <v>45800.446856909723</v>
      </c>
      <c r="B32" s="5" t="s">
        <v>84</v>
      </c>
      <c r="C32" s="5" t="s">
        <v>45</v>
      </c>
      <c r="D32" s="5" t="s">
        <v>52</v>
      </c>
      <c r="E32" s="5" t="s">
        <v>47</v>
      </c>
      <c r="G32" s="5" t="s">
        <v>49</v>
      </c>
      <c r="H32" s="5" t="s">
        <v>48</v>
      </c>
      <c r="I32" s="5" t="s">
        <v>48</v>
      </c>
      <c r="J32" s="5" t="s">
        <v>48</v>
      </c>
      <c r="K32" s="5" t="s">
        <v>50</v>
      </c>
      <c r="L32" s="5" t="s">
        <v>50</v>
      </c>
      <c r="M32" s="5" t="s">
        <v>50</v>
      </c>
      <c r="N32" s="5" t="s">
        <v>50</v>
      </c>
      <c r="O32" s="5" t="s">
        <v>49</v>
      </c>
      <c r="P32" s="5" t="s">
        <v>48</v>
      </c>
      <c r="Q32" s="5" t="s">
        <v>48</v>
      </c>
      <c r="R32" s="5" t="s">
        <v>50</v>
      </c>
      <c r="S32" s="5" t="s">
        <v>49</v>
      </c>
      <c r="T32" s="5" t="s">
        <v>49</v>
      </c>
      <c r="U32" s="5" t="s">
        <v>48</v>
      </c>
      <c r="V32" s="5" t="s">
        <v>50</v>
      </c>
      <c r="W32" s="5" t="s">
        <v>49</v>
      </c>
      <c r="X32" s="5" t="s">
        <v>50</v>
      </c>
      <c r="Y32" s="5" t="s">
        <v>49</v>
      </c>
      <c r="Z32" s="5" t="s">
        <v>48</v>
      </c>
      <c r="AA32" s="5" t="s">
        <v>48</v>
      </c>
      <c r="AB32" s="5" t="s">
        <v>48</v>
      </c>
      <c r="AC32" s="5" t="s">
        <v>48</v>
      </c>
      <c r="AD32" s="5" t="s">
        <v>48</v>
      </c>
      <c r="AE32" s="5" t="s">
        <v>48</v>
      </c>
      <c r="AF32" s="5" t="s">
        <v>48</v>
      </c>
      <c r="AG32" s="5" t="s">
        <v>49</v>
      </c>
      <c r="AH32" s="5" t="s">
        <v>48</v>
      </c>
      <c r="AI32" s="5" t="s">
        <v>48</v>
      </c>
      <c r="AJ32" s="5" t="s">
        <v>49</v>
      </c>
      <c r="AK32" s="5" t="s">
        <v>49</v>
      </c>
      <c r="AL32" s="5" t="s">
        <v>50</v>
      </c>
      <c r="AM32" s="5" t="s">
        <v>48</v>
      </c>
      <c r="AN32" s="5" t="s">
        <v>49</v>
      </c>
      <c r="AO32" s="5" t="s">
        <v>49</v>
      </c>
      <c r="AP32" s="5" t="s">
        <v>48</v>
      </c>
      <c r="AQ32" s="5" t="s">
        <v>48</v>
      </c>
      <c r="AR32" s="6" t="s">
        <v>48</v>
      </c>
    </row>
    <row r="33" spans="1:44" ht="12.5" x14ac:dyDescent="0.25">
      <c r="A33" s="7">
        <v>45800.447159907402</v>
      </c>
      <c r="B33" s="8" t="s">
        <v>85</v>
      </c>
      <c r="C33" s="8" t="s">
        <v>45</v>
      </c>
      <c r="D33" s="8" t="s">
        <v>86</v>
      </c>
      <c r="E33" s="8" t="s">
        <v>47</v>
      </c>
      <c r="G33" s="8" t="s">
        <v>49</v>
      </c>
      <c r="H33" s="8" t="s">
        <v>48</v>
      </c>
      <c r="I33" s="8" t="s">
        <v>48</v>
      </c>
      <c r="J33" s="8" t="s">
        <v>48</v>
      </c>
      <c r="K33" s="8" t="s">
        <v>50</v>
      </c>
      <c r="L33" s="8" t="s">
        <v>50</v>
      </c>
      <c r="M33" s="8" t="s">
        <v>49</v>
      </c>
      <c r="N33" s="8" t="s">
        <v>50</v>
      </c>
      <c r="O33" s="8" t="s">
        <v>49</v>
      </c>
      <c r="P33" s="8" t="s">
        <v>49</v>
      </c>
      <c r="Q33" s="8" t="s">
        <v>50</v>
      </c>
      <c r="R33" s="8" t="s">
        <v>50</v>
      </c>
      <c r="S33" s="8" t="s">
        <v>50</v>
      </c>
      <c r="T33" s="8" t="s">
        <v>50</v>
      </c>
      <c r="U33" s="8" t="s">
        <v>49</v>
      </c>
      <c r="V33" s="8" t="s">
        <v>50</v>
      </c>
      <c r="W33" s="8" t="s">
        <v>49</v>
      </c>
      <c r="X33" s="8" t="s">
        <v>50</v>
      </c>
      <c r="Y33" s="8" t="s">
        <v>49</v>
      </c>
      <c r="Z33" s="8" t="s">
        <v>49</v>
      </c>
      <c r="AA33" s="8" t="s">
        <v>50</v>
      </c>
      <c r="AB33" s="8" t="s">
        <v>50</v>
      </c>
      <c r="AC33" s="8" t="s">
        <v>48</v>
      </c>
      <c r="AD33" s="8" t="s">
        <v>48</v>
      </c>
      <c r="AE33" s="8" t="s">
        <v>48</v>
      </c>
      <c r="AF33" s="8" t="s">
        <v>48</v>
      </c>
      <c r="AG33" s="8" t="s">
        <v>49</v>
      </c>
      <c r="AH33" s="8" t="s">
        <v>48</v>
      </c>
      <c r="AI33" s="8" t="s">
        <v>48</v>
      </c>
      <c r="AJ33" s="8" t="s">
        <v>48</v>
      </c>
      <c r="AK33" s="8" t="s">
        <v>50</v>
      </c>
      <c r="AL33" s="8" t="s">
        <v>50</v>
      </c>
      <c r="AM33" s="8" t="s">
        <v>49</v>
      </c>
      <c r="AN33" s="8" t="s">
        <v>49</v>
      </c>
      <c r="AO33" s="8" t="s">
        <v>49</v>
      </c>
      <c r="AP33" s="8" t="s">
        <v>50</v>
      </c>
      <c r="AQ33" s="8" t="s">
        <v>49</v>
      </c>
      <c r="AR33" s="9" t="s">
        <v>50</v>
      </c>
    </row>
    <row r="34" spans="1:44" ht="12.5" x14ac:dyDescent="0.25">
      <c r="A34" s="4">
        <v>45800.447357245372</v>
      </c>
      <c r="B34" s="5" t="s">
        <v>87</v>
      </c>
      <c r="C34" s="5" t="s">
        <v>45</v>
      </c>
      <c r="D34" s="5" t="s">
        <v>52</v>
      </c>
      <c r="E34" s="5" t="s">
        <v>47</v>
      </c>
      <c r="G34" s="5" t="s">
        <v>49</v>
      </c>
      <c r="H34" s="5" t="s">
        <v>49</v>
      </c>
      <c r="I34" s="5" t="s">
        <v>49</v>
      </c>
      <c r="J34" s="5" t="s">
        <v>48</v>
      </c>
      <c r="K34" s="5" t="s">
        <v>50</v>
      </c>
      <c r="L34" s="5" t="s">
        <v>49</v>
      </c>
      <c r="M34" s="5" t="s">
        <v>49</v>
      </c>
      <c r="N34" s="5" t="s">
        <v>49</v>
      </c>
      <c r="O34" s="5" t="s">
        <v>49</v>
      </c>
      <c r="P34" s="5" t="s">
        <v>49</v>
      </c>
      <c r="Q34" s="5" t="s">
        <v>49</v>
      </c>
      <c r="R34" s="5" t="s">
        <v>49</v>
      </c>
      <c r="S34" s="5" t="s">
        <v>49</v>
      </c>
      <c r="T34" s="5" t="s">
        <v>48</v>
      </c>
      <c r="U34" s="5" t="s">
        <v>48</v>
      </c>
      <c r="V34" s="5" t="s">
        <v>48</v>
      </c>
      <c r="W34" s="5" t="s">
        <v>48</v>
      </c>
      <c r="X34" s="5" t="s">
        <v>50</v>
      </c>
      <c r="Y34" s="5" t="s">
        <v>49</v>
      </c>
      <c r="Z34" s="5" t="s">
        <v>48</v>
      </c>
      <c r="AA34" s="5" t="s">
        <v>49</v>
      </c>
      <c r="AB34" s="5" t="s">
        <v>48</v>
      </c>
      <c r="AC34" s="5" t="s">
        <v>49</v>
      </c>
      <c r="AD34" s="5" t="s">
        <v>49</v>
      </c>
      <c r="AE34" s="5" t="s">
        <v>48</v>
      </c>
      <c r="AF34" s="5" t="s">
        <v>49</v>
      </c>
      <c r="AG34" s="5" t="s">
        <v>48</v>
      </c>
      <c r="AH34" s="5" t="s">
        <v>48</v>
      </c>
      <c r="AI34" s="5" t="s">
        <v>48</v>
      </c>
      <c r="AJ34" s="5" t="s">
        <v>48</v>
      </c>
      <c r="AK34" s="5" t="s">
        <v>49</v>
      </c>
      <c r="AL34" s="5" t="s">
        <v>49</v>
      </c>
      <c r="AM34" s="5" t="s">
        <v>49</v>
      </c>
      <c r="AN34" s="5" t="s">
        <v>50</v>
      </c>
      <c r="AO34" s="5" t="s">
        <v>48</v>
      </c>
      <c r="AP34" s="5" t="s">
        <v>49</v>
      </c>
      <c r="AQ34" s="5" t="s">
        <v>49</v>
      </c>
      <c r="AR34" s="6" t="s">
        <v>49</v>
      </c>
    </row>
    <row r="35" spans="1:44" ht="12.5" x14ac:dyDescent="0.25">
      <c r="A35" s="7">
        <v>45800.447553993057</v>
      </c>
      <c r="B35" s="8" t="s">
        <v>88</v>
      </c>
      <c r="C35" s="8" t="s">
        <v>56</v>
      </c>
      <c r="D35" s="8" t="s">
        <v>52</v>
      </c>
      <c r="E35" s="8" t="s">
        <v>47</v>
      </c>
      <c r="G35" s="8" t="s">
        <v>50</v>
      </c>
      <c r="H35" s="8" t="s">
        <v>48</v>
      </c>
      <c r="I35" s="8" t="s">
        <v>50</v>
      </c>
      <c r="J35" s="8" t="s">
        <v>48</v>
      </c>
      <c r="K35" s="8" t="s">
        <v>49</v>
      </c>
      <c r="L35" s="8" t="s">
        <v>54</v>
      </c>
      <c r="M35" s="8" t="s">
        <v>50</v>
      </c>
      <c r="N35" s="8" t="s">
        <v>50</v>
      </c>
      <c r="O35" s="8" t="s">
        <v>50</v>
      </c>
      <c r="P35" s="8" t="s">
        <v>50</v>
      </c>
      <c r="Q35" s="8" t="s">
        <v>49</v>
      </c>
      <c r="R35" s="8" t="s">
        <v>50</v>
      </c>
      <c r="S35" s="8" t="s">
        <v>63</v>
      </c>
      <c r="T35" s="8" t="s">
        <v>49</v>
      </c>
      <c r="U35" s="8" t="s">
        <v>49</v>
      </c>
      <c r="V35" s="8" t="s">
        <v>49</v>
      </c>
      <c r="W35" s="8" t="s">
        <v>50</v>
      </c>
      <c r="X35" s="8" t="s">
        <v>49</v>
      </c>
      <c r="Y35" s="8" t="s">
        <v>50</v>
      </c>
      <c r="Z35" s="8" t="s">
        <v>49</v>
      </c>
      <c r="AA35" s="8" t="s">
        <v>49</v>
      </c>
      <c r="AB35" s="8" t="s">
        <v>49</v>
      </c>
      <c r="AC35" s="8" t="s">
        <v>49</v>
      </c>
      <c r="AD35" s="8" t="s">
        <v>49</v>
      </c>
      <c r="AE35" s="8" t="s">
        <v>49</v>
      </c>
      <c r="AF35" s="8" t="s">
        <v>50</v>
      </c>
      <c r="AG35" s="8" t="s">
        <v>50</v>
      </c>
      <c r="AH35" s="8" t="s">
        <v>50</v>
      </c>
      <c r="AI35" s="8" t="s">
        <v>48</v>
      </c>
      <c r="AJ35" s="8" t="s">
        <v>49</v>
      </c>
      <c r="AK35" s="8" t="s">
        <v>50</v>
      </c>
      <c r="AL35" s="8" t="s">
        <v>49</v>
      </c>
      <c r="AM35" s="8" t="s">
        <v>49</v>
      </c>
      <c r="AN35" s="8" t="s">
        <v>49</v>
      </c>
      <c r="AO35" s="8" t="s">
        <v>48</v>
      </c>
      <c r="AP35" s="8" t="s">
        <v>50</v>
      </c>
      <c r="AQ35" s="8" t="s">
        <v>48</v>
      </c>
      <c r="AR35" s="9" t="s">
        <v>48</v>
      </c>
    </row>
    <row r="36" spans="1:44" ht="12.5" x14ac:dyDescent="0.25">
      <c r="A36" s="4">
        <v>45800.449180752315</v>
      </c>
      <c r="B36" s="5" t="s">
        <v>89</v>
      </c>
      <c r="C36" s="5" t="s">
        <v>45</v>
      </c>
      <c r="D36" s="5" t="s">
        <v>52</v>
      </c>
      <c r="E36" s="5" t="s">
        <v>47</v>
      </c>
      <c r="G36" s="5" t="s">
        <v>48</v>
      </c>
      <c r="H36" s="5" t="s">
        <v>49</v>
      </c>
      <c r="I36" s="5" t="s">
        <v>48</v>
      </c>
      <c r="J36" s="5" t="s">
        <v>48</v>
      </c>
      <c r="K36" s="5" t="s">
        <v>50</v>
      </c>
      <c r="L36" s="5" t="s">
        <v>50</v>
      </c>
      <c r="M36" s="5" t="s">
        <v>48</v>
      </c>
      <c r="N36" s="5" t="s">
        <v>48</v>
      </c>
      <c r="O36" s="5" t="s">
        <v>48</v>
      </c>
      <c r="P36" s="5" t="s">
        <v>48</v>
      </c>
      <c r="Q36" s="5" t="s">
        <v>54</v>
      </c>
      <c r="R36" s="5" t="s">
        <v>49</v>
      </c>
      <c r="S36" s="5" t="s">
        <v>50</v>
      </c>
      <c r="T36" s="5" t="s">
        <v>54</v>
      </c>
      <c r="U36" s="5" t="s">
        <v>48</v>
      </c>
      <c r="V36" s="5" t="s">
        <v>48</v>
      </c>
      <c r="W36" s="5" t="s">
        <v>50</v>
      </c>
      <c r="X36" s="5" t="s">
        <v>50</v>
      </c>
      <c r="Y36" s="5" t="s">
        <v>48</v>
      </c>
      <c r="Z36" s="5" t="s">
        <v>50</v>
      </c>
      <c r="AA36" s="5" t="s">
        <v>48</v>
      </c>
      <c r="AB36" s="5" t="s">
        <v>48</v>
      </c>
      <c r="AC36" s="5" t="s">
        <v>49</v>
      </c>
      <c r="AD36" s="5" t="s">
        <v>48</v>
      </c>
      <c r="AE36" s="5" t="s">
        <v>48</v>
      </c>
      <c r="AF36" s="5" t="s">
        <v>50</v>
      </c>
      <c r="AG36" s="5" t="s">
        <v>48</v>
      </c>
      <c r="AH36" s="5" t="s">
        <v>50</v>
      </c>
      <c r="AI36" s="5" t="s">
        <v>48</v>
      </c>
      <c r="AJ36" s="5" t="s">
        <v>50</v>
      </c>
      <c r="AK36" s="5" t="s">
        <v>50</v>
      </c>
      <c r="AL36" s="5" t="s">
        <v>49</v>
      </c>
      <c r="AM36" s="5" t="s">
        <v>49</v>
      </c>
      <c r="AN36" s="5" t="s">
        <v>49</v>
      </c>
      <c r="AO36" s="5" t="s">
        <v>50</v>
      </c>
      <c r="AP36" s="5" t="s">
        <v>48</v>
      </c>
      <c r="AQ36" s="5" t="s">
        <v>48</v>
      </c>
      <c r="AR36" s="6" t="s">
        <v>48</v>
      </c>
    </row>
    <row r="37" spans="1:44" ht="12.5" x14ac:dyDescent="0.25">
      <c r="A37" s="7">
        <v>45800.452582835649</v>
      </c>
      <c r="B37" s="8" t="s">
        <v>90</v>
      </c>
      <c r="C37" s="8" t="s">
        <v>56</v>
      </c>
      <c r="D37" s="8" t="s">
        <v>52</v>
      </c>
      <c r="E37" s="8" t="s">
        <v>91</v>
      </c>
      <c r="G37" s="8" t="s">
        <v>49</v>
      </c>
      <c r="H37" s="8" t="s">
        <v>49</v>
      </c>
      <c r="I37" s="8" t="s">
        <v>49</v>
      </c>
      <c r="J37" s="8" t="s">
        <v>49</v>
      </c>
      <c r="K37" s="8" t="s">
        <v>49</v>
      </c>
      <c r="L37" s="8" t="s">
        <v>49</v>
      </c>
      <c r="M37" s="8" t="s">
        <v>49</v>
      </c>
      <c r="N37" s="8" t="s">
        <v>49</v>
      </c>
      <c r="O37" s="8" t="s">
        <v>49</v>
      </c>
      <c r="P37" s="8" t="s">
        <v>49</v>
      </c>
      <c r="Q37" s="8" t="s">
        <v>48</v>
      </c>
      <c r="R37" s="8" t="s">
        <v>48</v>
      </c>
      <c r="S37" s="8" t="s">
        <v>48</v>
      </c>
      <c r="T37" s="8" t="s">
        <v>48</v>
      </c>
      <c r="U37" s="8" t="s">
        <v>48</v>
      </c>
      <c r="V37" s="8" t="s">
        <v>48</v>
      </c>
      <c r="W37" s="8" t="s">
        <v>48</v>
      </c>
      <c r="X37" s="8" t="s">
        <v>48</v>
      </c>
      <c r="Y37" s="8" t="s">
        <v>48</v>
      </c>
      <c r="Z37" s="8" t="s">
        <v>48</v>
      </c>
      <c r="AA37" s="8" t="s">
        <v>48</v>
      </c>
      <c r="AB37" s="8" t="s">
        <v>48</v>
      </c>
      <c r="AC37" s="8" t="s">
        <v>48</v>
      </c>
      <c r="AD37" s="8" t="s">
        <v>48</v>
      </c>
      <c r="AE37" s="8" t="s">
        <v>48</v>
      </c>
      <c r="AF37" s="8" t="s">
        <v>48</v>
      </c>
      <c r="AG37" s="8" t="s">
        <v>48</v>
      </c>
      <c r="AH37" s="8" t="s">
        <v>48</v>
      </c>
      <c r="AI37" s="8" t="s">
        <v>48</v>
      </c>
      <c r="AJ37" s="8" t="s">
        <v>49</v>
      </c>
      <c r="AK37" s="8" t="s">
        <v>49</v>
      </c>
      <c r="AL37" s="8" t="s">
        <v>49</v>
      </c>
      <c r="AM37" s="8" t="s">
        <v>49</v>
      </c>
      <c r="AN37" s="8" t="s">
        <v>49</v>
      </c>
      <c r="AO37" s="8" t="s">
        <v>49</v>
      </c>
      <c r="AP37" s="8" t="s">
        <v>49</v>
      </c>
      <c r="AQ37" s="8" t="s">
        <v>49</v>
      </c>
      <c r="AR37" s="9" t="s">
        <v>49</v>
      </c>
    </row>
    <row r="38" spans="1:44" ht="12.5" x14ac:dyDescent="0.25">
      <c r="A38" s="4">
        <v>45800.45264116898</v>
      </c>
      <c r="B38" s="5" t="s">
        <v>92</v>
      </c>
      <c r="C38" s="5" t="s">
        <v>45</v>
      </c>
      <c r="D38" s="5" t="s">
        <v>52</v>
      </c>
      <c r="E38" s="5" t="s">
        <v>91</v>
      </c>
      <c r="G38" s="5" t="s">
        <v>49</v>
      </c>
      <c r="H38" s="5" t="s">
        <v>49</v>
      </c>
      <c r="I38" s="5" t="s">
        <v>49</v>
      </c>
      <c r="J38" s="5" t="s">
        <v>49</v>
      </c>
      <c r="K38" s="5" t="s">
        <v>50</v>
      </c>
      <c r="L38" s="5" t="s">
        <v>50</v>
      </c>
      <c r="M38" s="5" t="s">
        <v>50</v>
      </c>
      <c r="N38" s="5" t="s">
        <v>49</v>
      </c>
      <c r="O38" s="5" t="s">
        <v>48</v>
      </c>
      <c r="P38" s="5" t="s">
        <v>49</v>
      </c>
      <c r="Q38" s="5" t="s">
        <v>49</v>
      </c>
      <c r="R38" s="5" t="s">
        <v>50</v>
      </c>
      <c r="S38" s="5" t="s">
        <v>49</v>
      </c>
      <c r="T38" s="5" t="s">
        <v>49</v>
      </c>
      <c r="U38" s="5" t="s">
        <v>49</v>
      </c>
      <c r="V38" s="5" t="s">
        <v>50</v>
      </c>
      <c r="W38" s="5" t="s">
        <v>50</v>
      </c>
      <c r="X38" s="5" t="s">
        <v>49</v>
      </c>
      <c r="Y38" s="5" t="s">
        <v>49</v>
      </c>
      <c r="Z38" s="5" t="s">
        <v>49</v>
      </c>
      <c r="AA38" s="5" t="s">
        <v>49</v>
      </c>
      <c r="AB38" s="5" t="s">
        <v>49</v>
      </c>
      <c r="AC38" s="5" t="s">
        <v>49</v>
      </c>
      <c r="AD38" s="5" t="s">
        <v>49</v>
      </c>
      <c r="AE38" s="5" t="s">
        <v>49</v>
      </c>
      <c r="AF38" s="5" t="s">
        <v>49</v>
      </c>
      <c r="AG38" s="5" t="s">
        <v>49</v>
      </c>
      <c r="AH38" s="5" t="s">
        <v>48</v>
      </c>
      <c r="AI38" s="5" t="s">
        <v>49</v>
      </c>
      <c r="AJ38" s="5" t="s">
        <v>49</v>
      </c>
      <c r="AK38" s="5" t="s">
        <v>49</v>
      </c>
      <c r="AL38" s="5" t="s">
        <v>50</v>
      </c>
      <c r="AM38" s="5" t="s">
        <v>49</v>
      </c>
      <c r="AN38" s="5" t="s">
        <v>49</v>
      </c>
      <c r="AO38" s="5" t="s">
        <v>50</v>
      </c>
      <c r="AP38" s="5" t="s">
        <v>49</v>
      </c>
      <c r="AQ38" s="5" t="s">
        <v>49</v>
      </c>
      <c r="AR38" s="6" t="s">
        <v>49</v>
      </c>
    </row>
    <row r="39" spans="1:44" ht="12.5" x14ac:dyDescent="0.25">
      <c r="A39" s="7">
        <v>45800.452821979168</v>
      </c>
      <c r="B39" s="8" t="s">
        <v>93</v>
      </c>
      <c r="C39" s="8" t="s">
        <v>56</v>
      </c>
      <c r="D39" s="8" t="s">
        <v>52</v>
      </c>
      <c r="E39" s="8" t="s">
        <v>91</v>
      </c>
      <c r="G39" s="8" t="s">
        <v>49</v>
      </c>
      <c r="H39" s="8" t="s">
        <v>48</v>
      </c>
      <c r="I39" s="8" t="s">
        <v>48</v>
      </c>
      <c r="J39" s="8" t="s">
        <v>49</v>
      </c>
      <c r="K39" s="8" t="s">
        <v>50</v>
      </c>
      <c r="L39" s="8" t="s">
        <v>54</v>
      </c>
      <c r="M39" s="8" t="s">
        <v>49</v>
      </c>
      <c r="N39" s="8" t="s">
        <v>49</v>
      </c>
      <c r="O39" s="8" t="s">
        <v>49</v>
      </c>
      <c r="P39" s="8" t="s">
        <v>49</v>
      </c>
      <c r="Q39" s="8" t="s">
        <v>48</v>
      </c>
      <c r="R39" s="8" t="s">
        <v>49</v>
      </c>
      <c r="S39" s="8" t="s">
        <v>48</v>
      </c>
      <c r="T39" s="8" t="s">
        <v>48</v>
      </c>
      <c r="U39" s="8" t="s">
        <v>50</v>
      </c>
      <c r="V39" s="8" t="s">
        <v>49</v>
      </c>
      <c r="W39" s="8" t="s">
        <v>48</v>
      </c>
      <c r="X39" s="8" t="s">
        <v>50</v>
      </c>
      <c r="Y39" s="8" t="s">
        <v>49</v>
      </c>
      <c r="Z39" s="8" t="s">
        <v>49</v>
      </c>
      <c r="AA39" s="8" t="s">
        <v>49</v>
      </c>
      <c r="AB39" s="8" t="s">
        <v>49</v>
      </c>
      <c r="AC39" s="8" t="s">
        <v>48</v>
      </c>
      <c r="AD39" s="8" t="s">
        <v>48</v>
      </c>
      <c r="AE39" s="8" t="s">
        <v>48</v>
      </c>
      <c r="AF39" s="8" t="s">
        <v>50</v>
      </c>
      <c r="AG39" s="8" t="s">
        <v>49</v>
      </c>
      <c r="AH39" s="8" t="s">
        <v>49</v>
      </c>
      <c r="AI39" s="8" t="s">
        <v>49</v>
      </c>
      <c r="AJ39" s="8" t="s">
        <v>49</v>
      </c>
      <c r="AK39" s="8" t="s">
        <v>49</v>
      </c>
      <c r="AL39" s="8" t="s">
        <v>49</v>
      </c>
      <c r="AM39" s="8" t="s">
        <v>49</v>
      </c>
      <c r="AN39" s="8" t="s">
        <v>49</v>
      </c>
      <c r="AO39" s="8" t="s">
        <v>49</v>
      </c>
      <c r="AP39" s="8" t="s">
        <v>49</v>
      </c>
      <c r="AQ39" s="8" t="s">
        <v>49</v>
      </c>
      <c r="AR39" s="9" t="s">
        <v>49</v>
      </c>
    </row>
    <row r="40" spans="1:44" ht="12.5" x14ac:dyDescent="0.25">
      <c r="A40" s="4">
        <v>45800.452941122683</v>
      </c>
      <c r="B40" s="5" t="s">
        <v>94</v>
      </c>
      <c r="C40" s="5" t="s">
        <v>45</v>
      </c>
      <c r="D40" s="5" t="s">
        <v>52</v>
      </c>
      <c r="E40" s="5" t="s">
        <v>91</v>
      </c>
      <c r="G40" s="5" t="s">
        <v>49</v>
      </c>
      <c r="H40" s="5" t="s">
        <v>49</v>
      </c>
      <c r="I40" s="5" t="s">
        <v>49</v>
      </c>
      <c r="J40" s="5" t="s">
        <v>49</v>
      </c>
      <c r="K40" s="5" t="s">
        <v>50</v>
      </c>
      <c r="L40" s="5" t="s">
        <v>49</v>
      </c>
      <c r="M40" s="5" t="s">
        <v>48</v>
      </c>
      <c r="N40" s="5" t="s">
        <v>48</v>
      </c>
      <c r="O40" s="5" t="s">
        <v>48</v>
      </c>
      <c r="P40" s="5" t="s">
        <v>49</v>
      </c>
      <c r="Q40" s="5" t="s">
        <v>48</v>
      </c>
      <c r="R40" s="5" t="s">
        <v>50</v>
      </c>
      <c r="S40" s="5" t="s">
        <v>48</v>
      </c>
      <c r="T40" s="5" t="s">
        <v>48</v>
      </c>
      <c r="U40" s="5" t="s">
        <v>48</v>
      </c>
      <c r="V40" s="5" t="s">
        <v>50</v>
      </c>
      <c r="W40" s="5" t="s">
        <v>49</v>
      </c>
      <c r="X40" s="5" t="s">
        <v>50</v>
      </c>
      <c r="Y40" s="5" t="s">
        <v>49</v>
      </c>
      <c r="Z40" s="5" t="s">
        <v>49</v>
      </c>
      <c r="AA40" s="5" t="s">
        <v>50</v>
      </c>
      <c r="AB40" s="5" t="s">
        <v>49</v>
      </c>
      <c r="AC40" s="5" t="s">
        <v>49</v>
      </c>
      <c r="AD40" s="5" t="s">
        <v>49</v>
      </c>
      <c r="AE40" s="5" t="s">
        <v>49</v>
      </c>
      <c r="AF40" s="5" t="s">
        <v>49</v>
      </c>
      <c r="AG40" s="5" t="s">
        <v>49</v>
      </c>
      <c r="AH40" s="5" t="s">
        <v>49</v>
      </c>
      <c r="AI40" s="5" t="s">
        <v>49</v>
      </c>
      <c r="AJ40" s="5" t="s">
        <v>49</v>
      </c>
      <c r="AK40" s="5" t="s">
        <v>49</v>
      </c>
      <c r="AL40" s="5" t="s">
        <v>50</v>
      </c>
      <c r="AM40" s="5" t="s">
        <v>49</v>
      </c>
      <c r="AN40" s="5" t="s">
        <v>49</v>
      </c>
      <c r="AO40" s="5" t="s">
        <v>50</v>
      </c>
      <c r="AP40" s="5" t="s">
        <v>50</v>
      </c>
      <c r="AQ40" s="5" t="s">
        <v>49</v>
      </c>
      <c r="AR40" s="6" t="s">
        <v>48</v>
      </c>
    </row>
    <row r="41" spans="1:44" ht="12.5" x14ac:dyDescent="0.25">
      <c r="A41" s="7">
        <v>45800.452965601857</v>
      </c>
      <c r="B41" s="8" t="s">
        <v>95</v>
      </c>
      <c r="C41" s="8" t="s">
        <v>45</v>
      </c>
      <c r="D41" s="8" t="s">
        <v>52</v>
      </c>
      <c r="E41" s="8" t="s">
        <v>91</v>
      </c>
      <c r="G41" s="8" t="s">
        <v>49</v>
      </c>
      <c r="H41" s="8" t="s">
        <v>49</v>
      </c>
      <c r="I41" s="8" t="s">
        <v>48</v>
      </c>
      <c r="J41" s="8" t="s">
        <v>49</v>
      </c>
      <c r="K41" s="8" t="s">
        <v>48</v>
      </c>
      <c r="L41" s="8" t="s">
        <v>50</v>
      </c>
      <c r="M41" s="8" t="s">
        <v>49</v>
      </c>
      <c r="N41" s="8" t="s">
        <v>48</v>
      </c>
      <c r="O41" s="8" t="s">
        <v>48</v>
      </c>
      <c r="P41" s="8" t="s">
        <v>48</v>
      </c>
      <c r="Q41" s="8" t="s">
        <v>49</v>
      </c>
      <c r="R41" s="8" t="s">
        <v>49</v>
      </c>
      <c r="S41" s="8" t="s">
        <v>50</v>
      </c>
      <c r="T41" s="8" t="s">
        <v>48</v>
      </c>
      <c r="U41" s="8" t="s">
        <v>48</v>
      </c>
      <c r="V41" s="8" t="s">
        <v>50</v>
      </c>
      <c r="W41" s="8" t="s">
        <v>49</v>
      </c>
      <c r="X41" s="8" t="s">
        <v>49</v>
      </c>
      <c r="Y41" s="8" t="s">
        <v>48</v>
      </c>
      <c r="Z41" s="8" t="s">
        <v>48</v>
      </c>
      <c r="AA41" s="8" t="s">
        <v>48</v>
      </c>
      <c r="AB41" s="8" t="s">
        <v>48</v>
      </c>
      <c r="AC41" s="8" t="s">
        <v>48</v>
      </c>
      <c r="AD41" s="8" t="s">
        <v>48</v>
      </c>
      <c r="AE41" s="8" t="s">
        <v>48</v>
      </c>
      <c r="AF41" s="8" t="s">
        <v>48</v>
      </c>
      <c r="AG41" s="8" t="s">
        <v>48</v>
      </c>
      <c r="AH41" s="8" t="s">
        <v>49</v>
      </c>
      <c r="AI41" s="8" t="s">
        <v>48</v>
      </c>
      <c r="AJ41" s="8" t="s">
        <v>48</v>
      </c>
      <c r="AK41" s="8" t="s">
        <v>48</v>
      </c>
      <c r="AL41" s="8" t="s">
        <v>49</v>
      </c>
      <c r="AM41" s="8" t="s">
        <v>48</v>
      </c>
      <c r="AN41" s="8" t="s">
        <v>48</v>
      </c>
      <c r="AO41" s="8" t="s">
        <v>49</v>
      </c>
      <c r="AP41" s="8" t="s">
        <v>49</v>
      </c>
      <c r="AQ41" s="8" t="s">
        <v>48</v>
      </c>
      <c r="AR41" s="9" t="s">
        <v>48</v>
      </c>
    </row>
    <row r="42" spans="1:44" ht="12.5" x14ac:dyDescent="0.25">
      <c r="A42" s="4">
        <v>45800.453024120376</v>
      </c>
      <c r="B42" s="5" t="s">
        <v>96</v>
      </c>
      <c r="C42" s="5" t="s">
        <v>45</v>
      </c>
      <c r="D42" s="5" t="s">
        <v>52</v>
      </c>
      <c r="E42" s="5" t="s">
        <v>91</v>
      </c>
      <c r="G42" s="5" t="s">
        <v>49</v>
      </c>
      <c r="H42" s="5" t="s">
        <v>49</v>
      </c>
      <c r="I42" s="5" t="s">
        <v>49</v>
      </c>
      <c r="J42" s="5" t="s">
        <v>49</v>
      </c>
      <c r="K42" s="5" t="s">
        <v>50</v>
      </c>
      <c r="L42" s="5" t="s">
        <v>54</v>
      </c>
      <c r="M42" s="5" t="s">
        <v>50</v>
      </c>
      <c r="N42" s="5" t="s">
        <v>49</v>
      </c>
      <c r="O42" s="5" t="s">
        <v>49</v>
      </c>
      <c r="P42" s="5" t="s">
        <v>48</v>
      </c>
      <c r="Q42" s="5" t="s">
        <v>49</v>
      </c>
      <c r="R42" s="5" t="s">
        <v>50</v>
      </c>
      <c r="S42" s="5" t="s">
        <v>50</v>
      </c>
      <c r="T42" s="5" t="s">
        <v>49</v>
      </c>
      <c r="U42" s="5" t="s">
        <v>49</v>
      </c>
      <c r="V42" s="5" t="s">
        <v>50</v>
      </c>
      <c r="W42" s="5" t="s">
        <v>49</v>
      </c>
      <c r="X42" s="5" t="s">
        <v>48</v>
      </c>
      <c r="Y42" s="5" t="s">
        <v>49</v>
      </c>
      <c r="Z42" s="5" t="s">
        <v>49</v>
      </c>
      <c r="AA42" s="5" t="s">
        <v>50</v>
      </c>
      <c r="AB42" s="5" t="s">
        <v>49</v>
      </c>
      <c r="AC42" s="5" t="s">
        <v>49</v>
      </c>
      <c r="AD42" s="5" t="s">
        <v>48</v>
      </c>
      <c r="AE42" s="5" t="s">
        <v>49</v>
      </c>
      <c r="AF42" s="5" t="s">
        <v>49</v>
      </c>
      <c r="AG42" s="5" t="s">
        <v>49</v>
      </c>
      <c r="AH42" s="5" t="s">
        <v>49</v>
      </c>
      <c r="AI42" s="5" t="s">
        <v>48</v>
      </c>
      <c r="AJ42" s="5" t="s">
        <v>49</v>
      </c>
      <c r="AK42" s="5" t="s">
        <v>49</v>
      </c>
      <c r="AL42" s="5" t="s">
        <v>50</v>
      </c>
      <c r="AM42" s="5" t="s">
        <v>48</v>
      </c>
      <c r="AN42" s="5" t="s">
        <v>48</v>
      </c>
      <c r="AO42" s="5" t="s">
        <v>49</v>
      </c>
      <c r="AP42" s="5" t="s">
        <v>50</v>
      </c>
      <c r="AQ42" s="5" t="s">
        <v>50</v>
      </c>
      <c r="AR42" s="6" t="s">
        <v>49</v>
      </c>
    </row>
    <row r="43" spans="1:44" ht="12.5" x14ac:dyDescent="0.25">
      <c r="A43" s="7">
        <v>45800.453033773148</v>
      </c>
      <c r="B43" s="8" t="s">
        <v>97</v>
      </c>
      <c r="C43" s="8" t="s">
        <v>45</v>
      </c>
      <c r="D43" s="8" t="s">
        <v>52</v>
      </c>
      <c r="E43" s="8" t="s">
        <v>91</v>
      </c>
      <c r="G43" s="8" t="s">
        <v>50</v>
      </c>
      <c r="H43" s="8" t="s">
        <v>48</v>
      </c>
      <c r="I43" s="8" t="s">
        <v>48</v>
      </c>
      <c r="J43" s="8" t="s">
        <v>48</v>
      </c>
      <c r="K43" s="8" t="s">
        <v>50</v>
      </c>
      <c r="L43" s="8" t="s">
        <v>50</v>
      </c>
      <c r="M43" s="8" t="s">
        <v>49</v>
      </c>
      <c r="N43" s="8" t="s">
        <v>49</v>
      </c>
      <c r="O43" s="8" t="s">
        <v>49</v>
      </c>
      <c r="P43" s="8" t="s">
        <v>49</v>
      </c>
      <c r="Q43" s="8" t="s">
        <v>48</v>
      </c>
      <c r="R43" s="8" t="s">
        <v>49</v>
      </c>
      <c r="S43" s="8" t="s">
        <v>48</v>
      </c>
      <c r="T43" s="8" t="s">
        <v>49</v>
      </c>
      <c r="U43" s="8" t="s">
        <v>48</v>
      </c>
      <c r="V43" s="8" t="s">
        <v>49</v>
      </c>
      <c r="W43" s="8" t="s">
        <v>49</v>
      </c>
      <c r="X43" s="8" t="s">
        <v>50</v>
      </c>
      <c r="Y43" s="8" t="s">
        <v>50</v>
      </c>
      <c r="Z43" s="8" t="s">
        <v>49</v>
      </c>
      <c r="AA43" s="8" t="s">
        <v>48</v>
      </c>
      <c r="AB43" s="8" t="s">
        <v>48</v>
      </c>
      <c r="AC43" s="8" t="s">
        <v>49</v>
      </c>
      <c r="AD43" s="8" t="s">
        <v>48</v>
      </c>
      <c r="AE43" s="8" t="s">
        <v>48</v>
      </c>
      <c r="AF43" s="8" t="s">
        <v>49</v>
      </c>
      <c r="AG43" s="8" t="s">
        <v>48</v>
      </c>
      <c r="AH43" s="8" t="s">
        <v>49</v>
      </c>
      <c r="AI43" s="8" t="s">
        <v>49</v>
      </c>
      <c r="AJ43" s="8" t="s">
        <v>48</v>
      </c>
      <c r="AK43" s="8" t="s">
        <v>48</v>
      </c>
      <c r="AL43" s="8" t="s">
        <v>50</v>
      </c>
      <c r="AM43" s="8" t="s">
        <v>49</v>
      </c>
      <c r="AN43" s="8" t="s">
        <v>48</v>
      </c>
      <c r="AO43" s="8" t="s">
        <v>48</v>
      </c>
      <c r="AP43" s="8" t="s">
        <v>48</v>
      </c>
      <c r="AQ43" s="8" t="s">
        <v>48</v>
      </c>
      <c r="AR43" s="9" t="s">
        <v>48</v>
      </c>
    </row>
    <row r="44" spans="1:44" ht="12.5" x14ac:dyDescent="0.25">
      <c r="A44" s="4">
        <v>45800.453149050925</v>
      </c>
      <c r="B44" s="5" t="s">
        <v>98</v>
      </c>
      <c r="C44" s="5" t="s">
        <v>45</v>
      </c>
      <c r="D44" s="5" t="s">
        <v>52</v>
      </c>
      <c r="E44" s="5" t="s">
        <v>91</v>
      </c>
      <c r="G44" s="5" t="s">
        <v>48</v>
      </c>
      <c r="H44" s="5" t="s">
        <v>48</v>
      </c>
      <c r="I44" s="5" t="s">
        <v>48</v>
      </c>
      <c r="J44" s="5" t="s">
        <v>48</v>
      </c>
      <c r="K44" s="5" t="s">
        <v>50</v>
      </c>
      <c r="L44" s="5" t="s">
        <v>50</v>
      </c>
      <c r="M44" s="5" t="s">
        <v>48</v>
      </c>
      <c r="N44" s="5" t="s">
        <v>48</v>
      </c>
      <c r="O44" s="5" t="s">
        <v>48</v>
      </c>
      <c r="P44" s="5" t="s">
        <v>48</v>
      </c>
      <c r="Q44" s="5" t="s">
        <v>48</v>
      </c>
      <c r="R44" s="5" t="s">
        <v>48</v>
      </c>
      <c r="S44" s="5" t="s">
        <v>48</v>
      </c>
      <c r="T44" s="5" t="s">
        <v>48</v>
      </c>
      <c r="U44" s="5" t="s">
        <v>48</v>
      </c>
      <c r="V44" s="5" t="s">
        <v>48</v>
      </c>
      <c r="W44" s="5" t="s">
        <v>48</v>
      </c>
      <c r="X44" s="5" t="s">
        <v>48</v>
      </c>
      <c r="Y44" s="5" t="s">
        <v>48</v>
      </c>
      <c r="Z44" s="5" t="s">
        <v>48</v>
      </c>
      <c r="AA44" s="5" t="s">
        <v>48</v>
      </c>
      <c r="AB44" s="5" t="s">
        <v>48</v>
      </c>
      <c r="AC44" s="5" t="s">
        <v>49</v>
      </c>
      <c r="AD44" s="5" t="s">
        <v>48</v>
      </c>
      <c r="AE44" s="5" t="s">
        <v>48</v>
      </c>
      <c r="AF44" s="5" t="s">
        <v>48</v>
      </c>
      <c r="AG44" s="5" t="s">
        <v>48</v>
      </c>
      <c r="AH44" s="5" t="s">
        <v>48</v>
      </c>
      <c r="AI44" s="5" t="s">
        <v>48</v>
      </c>
      <c r="AJ44" s="5" t="s">
        <v>48</v>
      </c>
      <c r="AK44" s="5" t="s">
        <v>48</v>
      </c>
      <c r="AL44" s="5" t="s">
        <v>48</v>
      </c>
      <c r="AM44" s="5" t="s">
        <v>48</v>
      </c>
      <c r="AN44" s="5" t="s">
        <v>48</v>
      </c>
      <c r="AO44" s="5" t="s">
        <v>48</v>
      </c>
      <c r="AP44" s="5" t="s">
        <v>48</v>
      </c>
      <c r="AQ44" s="5" t="s">
        <v>48</v>
      </c>
      <c r="AR44" s="6" t="s">
        <v>48</v>
      </c>
    </row>
    <row r="45" spans="1:44" ht="12.5" x14ac:dyDescent="0.25">
      <c r="A45" s="7">
        <v>45800.453169155095</v>
      </c>
      <c r="B45" s="8" t="s">
        <v>99</v>
      </c>
      <c r="C45" s="8" t="s">
        <v>45</v>
      </c>
      <c r="D45" s="8" t="s">
        <v>52</v>
      </c>
      <c r="E45" s="8" t="s">
        <v>91</v>
      </c>
      <c r="G45" s="8" t="s">
        <v>48</v>
      </c>
      <c r="H45" s="8" t="s">
        <v>49</v>
      </c>
      <c r="I45" s="8" t="s">
        <v>49</v>
      </c>
      <c r="J45" s="8" t="s">
        <v>49</v>
      </c>
      <c r="K45" s="8" t="s">
        <v>54</v>
      </c>
      <c r="L45" s="8" t="s">
        <v>50</v>
      </c>
      <c r="M45" s="8" t="s">
        <v>49</v>
      </c>
      <c r="N45" s="8" t="s">
        <v>50</v>
      </c>
      <c r="O45" s="8" t="s">
        <v>49</v>
      </c>
      <c r="P45" s="8" t="s">
        <v>49</v>
      </c>
      <c r="Q45" s="8" t="s">
        <v>50</v>
      </c>
      <c r="R45" s="8" t="s">
        <v>50</v>
      </c>
      <c r="S45" s="8" t="s">
        <v>49</v>
      </c>
      <c r="T45" s="8" t="s">
        <v>49</v>
      </c>
      <c r="U45" s="8" t="s">
        <v>49</v>
      </c>
      <c r="V45" s="8" t="s">
        <v>54</v>
      </c>
      <c r="W45" s="8" t="s">
        <v>49</v>
      </c>
      <c r="X45" s="8" t="s">
        <v>50</v>
      </c>
      <c r="Y45" s="8" t="s">
        <v>48</v>
      </c>
      <c r="Z45" s="8" t="s">
        <v>49</v>
      </c>
      <c r="AA45" s="8" t="s">
        <v>48</v>
      </c>
      <c r="AB45" s="8" t="s">
        <v>48</v>
      </c>
      <c r="AC45" s="8" t="s">
        <v>49</v>
      </c>
      <c r="AD45" s="8" t="s">
        <v>48</v>
      </c>
      <c r="AE45" s="8" t="s">
        <v>48</v>
      </c>
      <c r="AF45" s="8" t="s">
        <v>48</v>
      </c>
      <c r="AG45" s="8" t="s">
        <v>48</v>
      </c>
      <c r="AH45" s="8" t="s">
        <v>49</v>
      </c>
      <c r="AI45" s="8" t="s">
        <v>48</v>
      </c>
      <c r="AJ45" s="8" t="s">
        <v>48</v>
      </c>
      <c r="AK45" s="8" t="s">
        <v>48</v>
      </c>
      <c r="AL45" s="8" t="s">
        <v>50</v>
      </c>
      <c r="AM45" s="8" t="s">
        <v>49</v>
      </c>
      <c r="AN45" s="8" t="s">
        <v>48</v>
      </c>
      <c r="AO45" s="8" t="s">
        <v>48</v>
      </c>
      <c r="AP45" s="8" t="s">
        <v>48</v>
      </c>
      <c r="AQ45" s="8" t="s">
        <v>48</v>
      </c>
      <c r="AR45" s="9" t="s">
        <v>48</v>
      </c>
    </row>
    <row r="46" spans="1:44" ht="12.5" x14ac:dyDescent="0.25">
      <c r="A46" s="4">
        <v>45800.453279942129</v>
      </c>
      <c r="B46" s="5" t="s">
        <v>100</v>
      </c>
      <c r="C46" s="5" t="s">
        <v>45</v>
      </c>
      <c r="D46" s="5" t="s">
        <v>52</v>
      </c>
      <c r="E46" s="5" t="s">
        <v>91</v>
      </c>
      <c r="G46" s="5" t="s">
        <v>50</v>
      </c>
      <c r="H46" s="5" t="s">
        <v>50</v>
      </c>
      <c r="I46" s="5" t="s">
        <v>49</v>
      </c>
      <c r="J46" s="5" t="s">
        <v>54</v>
      </c>
      <c r="K46" s="5" t="s">
        <v>50</v>
      </c>
      <c r="L46" s="5" t="s">
        <v>63</v>
      </c>
      <c r="M46" s="5" t="s">
        <v>50</v>
      </c>
      <c r="N46" s="5" t="s">
        <v>48</v>
      </c>
      <c r="O46" s="5" t="s">
        <v>48</v>
      </c>
      <c r="P46" s="5" t="s">
        <v>48</v>
      </c>
      <c r="Q46" s="5" t="s">
        <v>50</v>
      </c>
      <c r="R46" s="5" t="s">
        <v>50</v>
      </c>
      <c r="S46" s="5" t="s">
        <v>49</v>
      </c>
      <c r="T46" s="5" t="s">
        <v>48</v>
      </c>
      <c r="U46" s="5" t="s">
        <v>49</v>
      </c>
      <c r="V46" s="5" t="s">
        <v>54</v>
      </c>
      <c r="W46" s="5" t="s">
        <v>49</v>
      </c>
      <c r="X46" s="5" t="s">
        <v>50</v>
      </c>
      <c r="Y46" s="5" t="s">
        <v>49</v>
      </c>
      <c r="Z46" s="5" t="s">
        <v>49</v>
      </c>
      <c r="AA46" s="5" t="s">
        <v>48</v>
      </c>
      <c r="AB46" s="5" t="s">
        <v>49</v>
      </c>
      <c r="AC46" s="5" t="s">
        <v>50</v>
      </c>
      <c r="AD46" s="5" t="s">
        <v>48</v>
      </c>
      <c r="AE46" s="5" t="s">
        <v>49</v>
      </c>
      <c r="AF46" s="5" t="s">
        <v>49</v>
      </c>
      <c r="AG46" s="5" t="s">
        <v>48</v>
      </c>
      <c r="AH46" s="5" t="s">
        <v>49</v>
      </c>
      <c r="AI46" s="5" t="s">
        <v>48</v>
      </c>
      <c r="AJ46" s="5" t="s">
        <v>48</v>
      </c>
      <c r="AK46" s="5" t="s">
        <v>48</v>
      </c>
      <c r="AL46" s="5" t="s">
        <v>49</v>
      </c>
      <c r="AM46" s="5" t="s">
        <v>49</v>
      </c>
      <c r="AN46" s="5" t="s">
        <v>48</v>
      </c>
      <c r="AO46" s="5" t="s">
        <v>50</v>
      </c>
      <c r="AP46" s="5" t="s">
        <v>48</v>
      </c>
      <c r="AQ46" s="5" t="s">
        <v>48</v>
      </c>
      <c r="AR46" s="6" t="s">
        <v>50</v>
      </c>
    </row>
    <row r="47" spans="1:44" ht="12.5" x14ac:dyDescent="0.25">
      <c r="A47" s="7">
        <v>45800.453299398148</v>
      </c>
      <c r="B47" s="8" t="s">
        <v>101</v>
      </c>
      <c r="C47" s="8" t="s">
        <v>45</v>
      </c>
      <c r="D47" s="8" t="s">
        <v>52</v>
      </c>
      <c r="E47" s="8" t="s">
        <v>91</v>
      </c>
      <c r="G47" s="8" t="s">
        <v>48</v>
      </c>
      <c r="H47" s="8" t="s">
        <v>48</v>
      </c>
      <c r="I47" s="8" t="s">
        <v>48</v>
      </c>
      <c r="J47" s="8" t="s">
        <v>48</v>
      </c>
      <c r="K47" s="8" t="s">
        <v>50</v>
      </c>
      <c r="L47" s="8" t="s">
        <v>63</v>
      </c>
      <c r="M47" s="8" t="s">
        <v>49</v>
      </c>
      <c r="N47" s="8" t="s">
        <v>49</v>
      </c>
      <c r="O47" s="8" t="s">
        <v>49</v>
      </c>
      <c r="P47" s="8" t="s">
        <v>49</v>
      </c>
      <c r="Q47" s="8" t="s">
        <v>49</v>
      </c>
      <c r="R47" s="8" t="s">
        <v>49</v>
      </c>
      <c r="S47" s="8" t="s">
        <v>49</v>
      </c>
      <c r="T47" s="8" t="s">
        <v>49</v>
      </c>
      <c r="U47" s="8" t="s">
        <v>48</v>
      </c>
      <c r="V47" s="8" t="s">
        <v>48</v>
      </c>
      <c r="W47" s="8" t="s">
        <v>48</v>
      </c>
      <c r="X47" s="8" t="s">
        <v>48</v>
      </c>
      <c r="Y47" s="8" t="s">
        <v>48</v>
      </c>
      <c r="Z47" s="8" t="s">
        <v>48</v>
      </c>
      <c r="AA47" s="8" t="s">
        <v>48</v>
      </c>
      <c r="AB47" s="8" t="s">
        <v>48</v>
      </c>
      <c r="AC47" s="8" t="s">
        <v>48</v>
      </c>
      <c r="AD47" s="8" t="s">
        <v>48</v>
      </c>
      <c r="AE47" s="8" t="s">
        <v>48</v>
      </c>
      <c r="AF47" s="8" t="s">
        <v>48</v>
      </c>
      <c r="AG47" s="8" t="s">
        <v>48</v>
      </c>
      <c r="AH47" s="8" t="s">
        <v>48</v>
      </c>
      <c r="AI47" s="8" t="s">
        <v>48</v>
      </c>
      <c r="AJ47" s="8" t="s">
        <v>48</v>
      </c>
      <c r="AK47" s="8" t="s">
        <v>48</v>
      </c>
      <c r="AL47" s="8" t="s">
        <v>49</v>
      </c>
      <c r="AM47" s="8" t="s">
        <v>49</v>
      </c>
      <c r="AN47" s="8" t="s">
        <v>48</v>
      </c>
      <c r="AO47" s="8" t="s">
        <v>48</v>
      </c>
      <c r="AP47" s="8" t="s">
        <v>48</v>
      </c>
      <c r="AQ47" s="8" t="s">
        <v>48</v>
      </c>
      <c r="AR47" s="9" t="s">
        <v>48</v>
      </c>
    </row>
    <row r="48" spans="1:44" ht="12.5" x14ac:dyDescent="0.25">
      <c r="A48" s="4">
        <v>45800.453458055556</v>
      </c>
      <c r="B48" s="5" t="s">
        <v>102</v>
      </c>
      <c r="C48" s="5" t="s">
        <v>45</v>
      </c>
      <c r="D48" s="5" t="s">
        <v>52</v>
      </c>
      <c r="E48" s="5" t="s">
        <v>91</v>
      </c>
      <c r="G48" s="5" t="s">
        <v>48</v>
      </c>
      <c r="H48" s="5" t="s">
        <v>48</v>
      </c>
      <c r="I48" s="5" t="s">
        <v>50</v>
      </c>
      <c r="J48" s="5" t="s">
        <v>50</v>
      </c>
      <c r="K48" s="5" t="s">
        <v>50</v>
      </c>
      <c r="L48" s="5" t="s">
        <v>54</v>
      </c>
      <c r="M48" s="5" t="s">
        <v>49</v>
      </c>
      <c r="N48" s="5" t="s">
        <v>50</v>
      </c>
      <c r="O48" s="5" t="s">
        <v>49</v>
      </c>
      <c r="P48" s="5" t="s">
        <v>54</v>
      </c>
      <c r="Q48" s="5" t="s">
        <v>48</v>
      </c>
      <c r="R48" s="5" t="s">
        <v>49</v>
      </c>
      <c r="S48" s="5" t="s">
        <v>48</v>
      </c>
      <c r="T48" s="5" t="s">
        <v>50</v>
      </c>
      <c r="U48" s="5" t="s">
        <v>48</v>
      </c>
      <c r="V48" s="5" t="s">
        <v>50</v>
      </c>
      <c r="W48" s="5" t="s">
        <v>50</v>
      </c>
      <c r="X48" s="5" t="s">
        <v>48</v>
      </c>
      <c r="Y48" s="5" t="s">
        <v>48</v>
      </c>
      <c r="Z48" s="5" t="s">
        <v>49</v>
      </c>
      <c r="AA48" s="5" t="s">
        <v>49</v>
      </c>
      <c r="AB48" s="5" t="s">
        <v>48</v>
      </c>
      <c r="AC48" s="5" t="s">
        <v>48</v>
      </c>
      <c r="AD48" s="5" t="s">
        <v>48</v>
      </c>
      <c r="AE48" s="5" t="s">
        <v>49</v>
      </c>
      <c r="AF48" s="5" t="s">
        <v>48</v>
      </c>
      <c r="AG48" s="5" t="s">
        <v>48</v>
      </c>
      <c r="AH48" s="5" t="s">
        <v>48</v>
      </c>
      <c r="AI48" s="5" t="s">
        <v>50</v>
      </c>
      <c r="AJ48" s="5" t="s">
        <v>48</v>
      </c>
      <c r="AK48" s="5" t="s">
        <v>49</v>
      </c>
      <c r="AL48" s="5" t="s">
        <v>50</v>
      </c>
      <c r="AM48" s="5" t="s">
        <v>48</v>
      </c>
      <c r="AN48" s="5" t="s">
        <v>48</v>
      </c>
      <c r="AO48" s="5" t="s">
        <v>49</v>
      </c>
      <c r="AP48" s="5" t="s">
        <v>48</v>
      </c>
      <c r="AQ48" s="5" t="s">
        <v>48</v>
      </c>
      <c r="AR48" s="6" t="s">
        <v>48</v>
      </c>
    </row>
    <row r="49" spans="1:44" ht="12.5" x14ac:dyDescent="0.25">
      <c r="A49" s="7">
        <v>45800.453481261575</v>
      </c>
      <c r="B49" s="8" t="s">
        <v>103</v>
      </c>
      <c r="C49" s="8" t="s">
        <v>45</v>
      </c>
      <c r="D49" s="8" t="s">
        <v>52</v>
      </c>
      <c r="E49" s="8" t="s">
        <v>91</v>
      </c>
      <c r="G49" s="8" t="s">
        <v>50</v>
      </c>
      <c r="H49" s="8" t="s">
        <v>49</v>
      </c>
      <c r="I49" s="8" t="s">
        <v>49</v>
      </c>
      <c r="J49" s="8" t="s">
        <v>49</v>
      </c>
      <c r="K49" s="8" t="s">
        <v>50</v>
      </c>
      <c r="L49" s="8" t="s">
        <v>54</v>
      </c>
      <c r="M49" s="8" t="s">
        <v>50</v>
      </c>
      <c r="N49" s="8" t="s">
        <v>49</v>
      </c>
      <c r="O49" s="8" t="s">
        <v>49</v>
      </c>
      <c r="P49" s="8" t="s">
        <v>49</v>
      </c>
      <c r="Q49" s="8" t="s">
        <v>49</v>
      </c>
      <c r="R49" s="8" t="s">
        <v>49</v>
      </c>
      <c r="S49" s="8" t="s">
        <v>49</v>
      </c>
      <c r="T49" s="8" t="s">
        <v>49</v>
      </c>
      <c r="U49" s="8" t="s">
        <v>48</v>
      </c>
      <c r="V49" s="8" t="s">
        <v>49</v>
      </c>
      <c r="W49" s="8" t="s">
        <v>48</v>
      </c>
      <c r="X49" s="8" t="s">
        <v>49</v>
      </c>
      <c r="Y49" s="8" t="s">
        <v>48</v>
      </c>
      <c r="Z49" s="8" t="s">
        <v>49</v>
      </c>
      <c r="AA49" s="8" t="s">
        <v>48</v>
      </c>
      <c r="AB49" s="8" t="s">
        <v>48</v>
      </c>
      <c r="AC49" s="8" t="s">
        <v>49</v>
      </c>
      <c r="AD49" s="8" t="s">
        <v>48</v>
      </c>
      <c r="AE49" s="8" t="s">
        <v>48</v>
      </c>
      <c r="AF49" s="8" t="s">
        <v>48</v>
      </c>
      <c r="AG49" s="8" t="s">
        <v>49</v>
      </c>
      <c r="AH49" s="8" t="s">
        <v>49</v>
      </c>
      <c r="AI49" s="8" t="s">
        <v>49</v>
      </c>
      <c r="AJ49" s="8" t="s">
        <v>48</v>
      </c>
      <c r="AK49" s="8" t="s">
        <v>48</v>
      </c>
      <c r="AL49" s="8" t="s">
        <v>49</v>
      </c>
      <c r="AM49" s="8" t="s">
        <v>48</v>
      </c>
      <c r="AN49" s="8" t="s">
        <v>48</v>
      </c>
      <c r="AO49" s="8" t="s">
        <v>48</v>
      </c>
      <c r="AP49" s="8" t="s">
        <v>49</v>
      </c>
      <c r="AQ49" s="8" t="s">
        <v>49</v>
      </c>
      <c r="AR49" s="9" t="s">
        <v>48</v>
      </c>
    </row>
    <row r="50" spans="1:44" ht="12.5" x14ac:dyDescent="0.25">
      <c r="A50" s="4">
        <v>45800.453480833334</v>
      </c>
      <c r="B50" s="5" t="s">
        <v>104</v>
      </c>
      <c r="C50" s="5" t="s">
        <v>45</v>
      </c>
      <c r="D50" s="5" t="s">
        <v>46</v>
      </c>
      <c r="E50" s="5" t="s">
        <v>91</v>
      </c>
      <c r="G50" s="5" t="s">
        <v>48</v>
      </c>
      <c r="H50" s="5" t="s">
        <v>48</v>
      </c>
      <c r="I50" s="5" t="s">
        <v>48</v>
      </c>
      <c r="J50" s="5" t="s">
        <v>49</v>
      </c>
      <c r="K50" s="5" t="s">
        <v>49</v>
      </c>
      <c r="L50" s="5" t="s">
        <v>54</v>
      </c>
      <c r="M50" s="5" t="s">
        <v>48</v>
      </c>
      <c r="N50" s="5" t="s">
        <v>48</v>
      </c>
      <c r="O50" s="5" t="s">
        <v>48</v>
      </c>
      <c r="P50" s="5" t="s">
        <v>48</v>
      </c>
      <c r="Q50" s="5" t="s">
        <v>48</v>
      </c>
      <c r="R50" s="5" t="s">
        <v>48</v>
      </c>
      <c r="S50" s="5" t="s">
        <v>48</v>
      </c>
      <c r="T50" s="5" t="s">
        <v>48</v>
      </c>
      <c r="U50" s="5" t="s">
        <v>48</v>
      </c>
      <c r="V50" s="5" t="s">
        <v>50</v>
      </c>
      <c r="W50" s="5" t="s">
        <v>49</v>
      </c>
      <c r="X50" s="5" t="s">
        <v>49</v>
      </c>
      <c r="Y50" s="5" t="s">
        <v>49</v>
      </c>
      <c r="Z50" s="5" t="s">
        <v>48</v>
      </c>
      <c r="AA50" s="5" t="s">
        <v>49</v>
      </c>
      <c r="AB50" s="5" t="s">
        <v>48</v>
      </c>
      <c r="AC50" s="5" t="s">
        <v>49</v>
      </c>
      <c r="AD50" s="5" t="s">
        <v>48</v>
      </c>
      <c r="AE50" s="5" t="s">
        <v>48</v>
      </c>
      <c r="AF50" s="5" t="s">
        <v>48</v>
      </c>
      <c r="AG50" s="5" t="s">
        <v>48</v>
      </c>
      <c r="AH50" s="5" t="s">
        <v>49</v>
      </c>
      <c r="AI50" s="5" t="s">
        <v>48</v>
      </c>
      <c r="AJ50" s="5" t="s">
        <v>48</v>
      </c>
      <c r="AK50" s="5" t="s">
        <v>48</v>
      </c>
      <c r="AL50" s="5" t="s">
        <v>49</v>
      </c>
      <c r="AM50" s="5" t="s">
        <v>48</v>
      </c>
      <c r="AN50" s="5" t="s">
        <v>48</v>
      </c>
      <c r="AO50" s="5" t="s">
        <v>49</v>
      </c>
      <c r="AP50" s="5" t="s">
        <v>49</v>
      </c>
      <c r="AQ50" s="5" t="s">
        <v>48</v>
      </c>
      <c r="AR50" s="6" t="s">
        <v>48</v>
      </c>
    </row>
    <row r="51" spans="1:44" ht="12.5" x14ac:dyDescent="0.25">
      <c r="A51" s="7">
        <v>45800.453491493055</v>
      </c>
      <c r="B51" s="8" t="s">
        <v>105</v>
      </c>
      <c r="C51" s="8" t="s">
        <v>45</v>
      </c>
      <c r="D51" s="8" t="s">
        <v>52</v>
      </c>
      <c r="E51" s="8" t="s">
        <v>91</v>
      </c>
      <c r="G51" s="8" t="s">
        <v>49</v>
      </c>
      <c r="H51" s="8" t="s">
        <v>49</v>
      </c>
      <c r="I51" s="8" t="s">
        <v>49</v>
      </c>
      <c r="J51" s="8" t="s">
        <v>49</v>
      </c>
      <c r="K51" s="8" t="s">
        <v>50</v>
      </c>
      <c r="L51" s="8" t="s">
        <v>50</v>
      </c>
      <c r="M51" s="8" t="s">
        <v>50</v>
      </c>
      <c r="N51" s="8" t="s">
        <v>49</v>
      </c>
      <c r="O51" s="8" t="s">
        <v>49</v>
      </c>
      <c r="P51" s="8" t="s">
        <v>49</v>
      </c>
      <c r="Q51" s="8" t="s">
        <v>49</v>
      </c>
      <c r="R51" s="8" t="s">
        <v>49</v>
      </c>
      <c r="S51" s="8" t="s">
        <v>50</v>
      </c>
      <c r="T51" s="8" t="s">
        <v>50</v>
      </c>
      <c r="U51" s="8" t="s">
        <v>50</v>
      </c>
      <c r="V51" s="8" t="s">
        <v>54</v>
      </c>
      <c r="W51" s="8" t="s">
        <v>50</v>
      </c>
      <c r="X51" s="8" t="s">
        <v>54</v>
      </c>
      <c r="Y51" s="8" t="s">
        <v>50</v>
      </c>
      <c r="Z51" s="8" t="s">
        <v>50</v>
      </c>
      <c r="AA51" s="8" t="s">
        <v>50</v>
      </c>
      <c r="AB51" s="8" t="s">
        <v>50</v>
      </c>
      <c r="AC51" s="8" t="s">
        <v>49</v>
      </c>
      <c r="AD51" s="8" t="s">
        <v>50</v>
      </c>
      <c r="AE51" s="8" t="s">
        <v>50</v>
      </c>
      <c r="AF51" s="8" t="s">
        <v>49</v>
      </c>
      <c r="AG51" s="8" t="s">
        <v>50</v>
      </c>
      <c r="AH51" s="8" t="s">
        <v>50</v>
      </c>
      <c r="AI51" s="8" t="s">
        <v>49</v>
      </c>
      <c r="AJ51" s="8" t="s">
        <v>49</v>
      </c>
      <c r="AK51" s="8" t="s">
        <v>49</v>
      </c>
      <c r="AL51" s="8" t="s">
        <v>50</v>
      </c>
      <c r="AM51" s="8" t="s">
        <v>49</v>
      </c>
      <c r="AN51" s="8" t="s">
        <v>49</v>
      </c>
      <c r="AO51" s="8" t="s">
        <v>49</v>
      </c>
      <c r="AP51" s="8" t="s">
        <v>54</v>
      </c>
      <c r="AQ51" s="8" t="s">
        <v>49</v>
      </c>
      <c r="AR51" s="9" t="s">
        <v>49</v>
      </c>
    </row>
    <row r="52" spans="1:44" ht="12.5" x14ac:dyDescent="0.25">
      <c r="A52" s="4">
        <v>45800.453553344909</v>
      </c>
      <c r="B52" s="5" t="s">
        <v>106</v>
      </c>
      <c r="C52" s="5" t="s">
        <v>45</v>
      </c>
      <c r="D52" s="5" t="s">
        <v>52</v>
      </c>
      <c r="E52" s="5" t="s">
        <v>91</v>
      </c>
      <c r="G52" s="5" t="s">
        <v>50</v>
      </c>
      <c r="H52" s="5" t="s">
        <v>50</v>
      </c>
      <c r="I52" s="5" t="s">
        <v>50</v>
      </c>
      <c r="J52" s="5" t="s">
        <v>54</v>
      </c>
      <c r="K52" s="5" t="s">
        <v>54</v>
      </c>
      <c r="L52" s="5" t="s">
        <v>50</v>
      </c>
      <c r="M52" s="5" t="s">
        <v>49</v>
      </c>
      <c r="N52" s="5" t="s">
        <v>54</v>
      </c>
      <c r="O52" s="5" t="s">
        <v>50</v>
      </c>
      <c r="P52" s="5" t="s">
        <v>49</v>
      </c>
      <c r="Q52" s="5" t="s">
        <v>49</v>
      </c>
      <c r="R52" s="5" t="s">
        <v>50</v>
      </c>
      <c r="S52" s="5" t="s">
        <v>54</v>
      </c>
      <c r="T52" s="5" t="s">
        <v>49</v>
      </c>
      <c r="U52" s="5" t="s">
        <v>49</v>
      </c>
      <c r="V52" s="5" t="s">
        <v>63</v>
      </c>
      <c r="W52" s="5" t="s">
        <v>50</v>
      </c>
      <c r="X52" s="5" t="s">
        <v>49</v>
      </c>
      <c r="Y52" s="5" t="s">
        <v>49</v>
      </c>
      <c r="Z52" s="5" t="s">
        <v>49</v>
      </c>
      <c r="AA52" s="5" t="s">
        <v>50</v>
      </c>
      <c r="AB52" s="5" t="s">
        <v>49</v>
      </c>
      <c r="AC52" s="5" t="s">
        <v>50</v>
      </c>
      <c r="AD52" s="5" t="s">
        <v>48</v>
      </c>
      <c r="AE52" s="5" t="s">
        <v>49</v>
      </c>
      <c r="AF52" s="5" t="s">
        <v>49</v>
      </c>
      <c r="AG52" s="5" t="s">
        <v>49</v>
      </c>
      <c r="AH52" s="5" t="s">
        <v>50</v>
      </c>
      <c r="AI52" s="5" t="s">
        <v>49</v>
      </c>
      <c r="AJ52" s="5" t="s">
        <v>49</v>
      </c>
      <c r="AK52" s="5" t="s">
        <v>50</v>
      </c>
      <c r="AL52" s="5" t="s">
        <v>54</v>
      </c>
      <c r="AM52" s="5" t="s">
        <v>49</v>
      </c>
      <c r="AN52" s="5" t="s">
        <v>49</v>
      </c>
      <c r="AO52" s="5" t="s">
        <v>50</v>
      </c>
      <c r="AP52" s="5" t="s">
        <v>50</v>
      </c>
      <c r="AQ52" s="5" t="s">
        <v>49</v>
      </c>
      <c r="AR52" s="6" t="s">
        <v>49</v>
      </c>
    </row>
    <row r="53" spans="1:44" ht="12.5" x14ac:dyDescent="0.25">
      <c r="A53" s="7">
        <v>45800.453756087962</v>
      </c>
      <c r="B53" s="8" t="s">
        <v>107</v>
      </c>
      <c r="C53" s="8" t="s">
        <v>45</v>
      </c>
      <c r="D53" s="8" t="s">
        <v>52</v>
      </c>
      <c r="E53" s="8" t="s">
        <v>91</v>
      </c>
      <c r="G53" s="8" t="s">
        <v>48</v>
      </c>
      <c r="H53" s="8" t="s">
        <v>48</v>
      </c>
      <c r="I53" s="8" t="s">
        <v>49</v>
      </c>
      <c r="J53" s="8" t="s">
        <v>50</v>
      </c>
      <c r="K53" s="8" t="s">
        <v>48</v>
      </c>
      <c r="L53" s="8" t="s">
        <v>49</v>
      </c>
      <c r="M53" s="8" t="s">
        <v>48</v>
      </c>
      <c r="N53" s="8" t="s">
        <v>48</v>
      </c>
      <c r="O53" s="8" t="s">
        <v>48</v>
      </c>
      <c r="P53" s="8" t="s">
        <v>50</v>
      </c>
      <c r="Q53" s="8" t="s">
        <v>49</v>
      </c>
      <c r="R53" s="8" t="s">
        <v>49</v>
      </c>
      <c r="S53" s="8" t="s">
        <v>54</v>
      </c>
      <c r="T53" s="8" t="s">
        <v>50</v>
      </c>
      <c r="U53" s="8" t="s">
        <v>48</v>
      </c>
      <c r="V53" s="8" t="s">
        <v>50</v>
      </c>
      <c r="W53" s="8" t="s">
        <v>48</v>
      </c>
      <c r="X53" s="8" t="s">
        <v>49</v>
      </c>
      <c r="Y53" s="8" t="s">
        <v>48</v>
      </c>
      <c r="Z53" s="8" t="s">
        <v>50</v>
      </c>
      <c r="AA53" s="8" t="s">
        <v>48</v>
      </c>
      <c r="AB53" s="8" t="s">
        <v>48</v>
      </c>
      <c r="AC53" s="8" t="s">
        <v>49</v>
      </c>
      <c r="AD53" s="8" t="s">
        <v>48</v>
      </c>
      <c r="AE53" s="8" t="s">
        <v>48</v>
      </c>
      <c r="AF53" s="8" t="s">
        <v>48</v>
      </c>
      <c r="AG53" s="8" t="s">
        <v>48</v>
      </c>
      <c r="AH53" s="8" t="s">
        <v>50</v>
      </c>
      <c r="AI53" s="8" t="s">
        <v>48</v>
      </c>
      <c r="AJ53" s="8" t="s">
        <v>48</v>
      </c>
      <c r="AK53" s="8" t="s">
        <v>48</v>
      </c>
      <c r="AL53" s="8" t="s">
        <v>49</v>
      </c>
      <c r="AM53" s="8" t="s">
        <v>48</v>
      </c>
      <c r="AN53" s="8" t="s">
        <v>48</v>
      </c>
      <c r="AO53" s="8" t="s">
        <v>49</v>
      </c>
      <c r="AP53" s="8" t="s">
        <v>48</v>
      </c>
      <c r="AQ53" s="8" t="s">
        <v>49</v>
      </c>
      <c r="AR53" s="9" t="s">
        <v>48</v>
      </c>
    </row>
    <row r="54" spans="1:44" ht="12.5" x14ac:dyDescent="0.25">
      <c r="A54" s="4">
        <v>45800.453772141205</v>
      </c>
      <c r="B54" s="5" t="s">
        <v>108</v>
      </c>
      <c r="C54" s="5" t="s">
        <v>45</v>
      </c>
      <c r="D54" s="5" t="s">
        <v>52</v>
      </c>
      <c r="E54" s="5" t="s">
        <v>91</v>
      </c>
      <c r="G54" s="5" t="s">
        <v>50</v>
      </c>
      <c r="H54" s="5" t="s">
        <v>50</v>
      </c>
      <c r="I54" s="5" t="s">
        <v>50</v>
      </c>
      <c r="J54" s="5" t="s">
        <v>49</v>
      </c>
      <c r="K54" s="5" t="s">
        <v>63</v>
      </c>
      <c r="L54" s="5" t="s">
        <v>63</v>
      </c>
      <c r="M54" s="5" t="s">
        <v>54</v>
      </c>
      <c r="N54" s="5" t="s">
        <v>49</v>
      </c>
      <c r="O54" s="5" t="s">
        <v>50</v>
      </c>
      <c r="P54" s="5" t="s">
        <v>54</v>
      </c>
      <c r="Q54" s="5" t="s">
        <v>49</v>
      </c>
      <c r="R54" s="5" t="s">
        <v>50</v>
      </c>
      <c r="S54" s="5" t="s">
        <v>49</v>
      </c>
      <c r="T54" s="5" t="s">
        <v>48</v>
      </c>
      <c r="U54" s="5" t="s">
        <v>49</v>
      </c>
      <c r="V54" s="5" t="s">
        <v>54</v>
      </c>
      <c r="W54" s="5" t="s">
        <v>50</v>
      </c>
      <c r="X54" s="5" t="s">
        <v>54</v>
      </c>
      <c r="Y54" s="5" t="s">
        <v>49</v>
      </c>
      <c r="Z54" s="5" t="s">
        <v>48</v>
      </c>
      <c r="AA54" s="5" t="s">
        <v>50</v>
      </c>
      <c r="AB54" s="5" t="s">
        <v>48</v>
      </c>
      <c r="AC54" s="5" t="s">
        <v>50</v>
      </c>
      <c r="AD54" s="5" t="s">
        <v>49</v>
      </c>
      <c r="AE54" s="5" t="s">
        <v>50</v>
      </c>
      <c r="AF54" s="5" t="s">
        <v>50</v>
      </c>
      <c r="AG54" s="5" t="s">
        <v>50</v>
      </c>
      <c r="AH54" s="5" t="s">
        <v>50</v>
      </c>
      <c r="AI54" s="5" t="s">
        <v>48</v>
      </c>
      <c r="AJ54" s="5" t="s">
        <v>50</v>
      </c>
      <c r="AK54" s="5" t="s">
        <v>50</v>
      </c>
      <c r="AL54" s="5" t="s">
        <v>63</v>
      </c>
      <c r="AM54" s="5" t="s">
        <v>50</v>
      </c>
      <c r="AN54" s="5" t="s">
        <v>50</v>
      </c>
      <c r="AO54" s="5" t="s">
        <v>50</v>
      </c>
      <c r="AP54" s="5" t="s">
        <v>50</v>
      </c>
      <c r="AQ54" s="5" t="s">
        <v>50</v>
      </c>
      <c r="AR54" s="6" t="s">
        <v>48</v>
      </c>
    </row>
    <row r="55" spans="1:44" ht="12.5" x14ac:dyDescent="0.25">
      <c r="A55" s="7">
        <v>45800.453931053242</v>
      </c>
      <c r="B55" s="8" t="s">
        <v>109</v>
      </c>
      <c r="C55" s="8" t="s">
        <v>45</v>
      </c>
      <c r="D55" s="8" t="s">
        <v>52</v>
      </c>
      <c r="E55" s="8" t="s">
        <v>91</v>
      </c>
      <c r="G55" s="8" t="s">
        <v>49</v>
      </c>
      <c r="H55" s="8" t="s">
        <v>49</v>
      </c>
      <c r="I55" s="8" t="s">
        <v>49</v>
      </c>
      <c r="J55" s="8" t="s">
        <v>50</v>
      </c>
      <c r="K55" s="8" t="s">
        <v>49</v>
      </c>
      <c r="L55" s="8" t="s">
        <v>50</v>
      </c>
      <c r="M55" s="8" t="s">
        <v>49</v>
      </c>
      <c r="N55" s="8" t="s">
        <v>50</v>
      </c>
      <c r="O55" s="8" t="s">
        <v>49</v>
      </c>
      <c r="P55" s="8" t="s">
        <v>50</v>
      </c>
      <c r="Q55" s="8" t="s">
        <v>49</v>
      </c>
      <c r="R55" s="8" t="s">
        <v>50</v>
      </c>
      <c r="S55" s="8" t="s">
        <v>50</v>
      </c>
      <c r="T55" s="8" t="s">
        <v>48</v>
      </c>
      <c r="U55" s="8" t="s">
        <v>48</v>
      </c>
      <c r="V55" s="8" t="s">
        <v>49</v>
      </c>
      <c r="W55" s="8" t="s">
        <v>50</v>
      </c>
      <c r="X55" s="8" t="s">
        <v>49</v>
      </c>
      <c r="Y55" s="8" t="s">
        <v>49</v>
      </c>
      <c r="Z55" s="8" t="s">
        <v>48</v>
      </c>
      <c r="AA55" s="8" t="s">
        <v>48</v>
      </c>
      <c r="AB55" s="8" t="s">
        <v>49</v>
      </c>
      <c r="AC55" s="8" t="s">
        <v>49</v>
      </c>
      <c r="AD55" s="8" t="s">
        <v>49</v>
      </c>
      <c r="AE55" s="8" t="s">
        <v>48</v>
      </c>
      <c r="AF55" s="8" t="s">
        <v>48</v>
      </c>
      <c r="AG55" s="8" t="s">
        <v>49</v>
      </c>
      <c r="AH55" s="8" t="s">
        <v>49</v>
      </c>
      <c r="AI55" s="8" t="s">
        <v>49</v>
      </c>
      <c r="AJ55" s="8" t="s">
        <v>48</v>
      </c>
      <c r="AK55" s="8" t="s">
        <v>49</v>
      </c>
      <c r="AL55" s="8" t="s">
        <v>49</v>
      </c>
      <c r="AM55" s="8" t="s">
        <v>49</v>
      </c>
      <c r="AN55" s="8" t="s">
        <v>49</v>
      </c>
      <c r="AO55" s="8" t="s">
        <v>49</v>
      </c>
      <c r="AP55" s="8" t="s">
        <v>48</v>
      </c>
      <c r="AQ55" s="8" t="s">
        <v>48</v>
      </c>
      <c r="AR55" s="9" t="s">
        <v>48</v>
      </c>
    </row>
    <row r="56" spans="1:44" ht="12.5" x14ac:dyDescent="0.25">
      <c r="A56" s="4">
        <v>45800.454008449073</v>
      </c>
      <c r="B56" s="5" t="s">
        <v>110</v>
      </c>
      <c r="C56" s="5" t="s">
        <v>45</v>
      </c>
      <c r="D56" s="5" t="s">
        <v>52</v>
      </c>
      <c r="E56" s="5" t="s">
        <v>91</v>
      </c>
      <c r="G56" s="5" t="s">
        <v>48</v>
      </c>
      <c r="H56" s="5" t="s">
        <v>48</v>
      </c>
      <c r="I56" s="5" t="s">
        <v>48</v>
      </c>
      <c r="J56" s="5" t="s">
        <v>49</v>
      </c>
      <c r="K56" s="5" t="s">
        <v>49</v>
      </c>
      <c r="L56" s="5" t="s">
        <v>50</v>
      </c>
      <c r="M56" s="5" t="s">
        <v>49</v>
      </c>
      <c r="N56" s="5" t="s">
        <v>48</v>
      </c>
      <c r="O56" s="5" t="s">
        <v>49</v>
      </c>
      <c r="P56" s="5" t="s">
        <v>49</v>
      </c>
      <c r="Q56" s="5" t="s">
        <v>49</v>
      </c>
      <c r="R56" s="5" t="s">
        <v>49</v>
      </c>
      <c r="S56" s="5" t="s">
        <v>50</v>
      </c>
      <c r="T56" s="5" t="s">
        <v>49</v>
      </c>
      <c r="U56" s="5" t="s">
        <v>49</v>
      </c>
      <c r="V56" s="5" t="s">
        <v>50</v>
      </c>
      <c r="W56" s="5" t="s">
        <v>49</v>
      </c>
      <c r="X56" s="5" t="s">
        <v>50</v>
      </c>
      <c r="Y56" s="5" t="s">
        <v>49</v>
      </c>
      <c r="Z56" s="5" t="s">
        <v>49</v>
      </c>
      <c r="AA56" s="5" t="s">
        <v>49</v>
      </c>
      <c r="AB56" s="5" t="s">
        <v>49</v>
      </c>
      <c r="AC56" s="5" t="s">
        <v>48</v>
      </c>
      <c r="AD56" s="5" t="s">
        <v>49</v>
      </c>
      <c r="AE56" s="5" t="s">
        <v>49</v>
      </c>
      <c r="AF56" s="5" t="s">
        <v>49</v>
      </c>
      <c r="AG56" s="5" t="s">
        <v>48</v>
      </c>
      <c r="AH56" s="5" t="s">
        <v>49</v>
      </c>
      <c r="AI56" s="5" t="s">
        <v>49</v>
      </c>
      <c r="AJ56" s="5" t="s">
        <v>49</v>
      </c>
      <c r="AK56" s="5" t="s">
        <v>49</v>
      </c>
      <c r="AL56" s="5" t="s">
        <v>50</v>
      </c>
      <c r="AM56" s="5" t="s">
        <v>49</v>
      </c>
      <c r="AN56" s="5" t="s">
        <v>49</v>
      </c>
      <c r="AO56" s="5" t="s">
        <v>49</v>
      </c>
      <c r="AP56" s="5" t="s">
        <v>50</v>
      </c>
      <c r="AQ56" s="5" t="s">
        <v>49</v>
      </c>
      <c r="AR56" s="6" t="s">
        <v>49</v>
      </c>
    </row>
    <row r="57" spans="1:44" ht="12.5" x14ac:dyDescent="0.25">
      <c r="A57" s="7">
        <v>45800.454095555557</v>
      </c>
      <c r="B57" s="8" t="s">
        <v>111</v>
      </c>
      <c r="C57" s="8" t="s">
        <v>45</v>
      </c>
      <c r="D57" s="8" t="s">
        <v>52</v>
      </c>
      <c r="E57" s="8" t="s">
        <v>91</v>
      </c>
      <c r="G57" s="8" t="s">
        <v>50</v>
      </c>
      <c r="H57" s="8" t="s">
        <v>48</v>
      </c>
      <c r="I57" s="8" t="s">
        <v>48</v>
      </c>
      <c r="J57" s="8" t="s">
        <v>48</v>
      </c>
      <c r="K57" s="8" t="s">
        <v>50</v>
      </c>
      <c r="L57" s="8" t="s">
        <v>50</v>
      </c>
      <c r="M57" s="8" t="s">
        <v>50</v>
      </c>
      <c r="N57" s="8" t="s">
        <v>49</v>
      </c>
      <c r="O57" s="8" t="s">
        <v>48</v>
      </c>
      <c r="P57" s="8" t="s">
        <v>49</v>
      </c>
      <c r="Q57" s="8" t="s">
        <v>48</v>
      </c>
      <c r="R57" s="8" t="s">
        <v>54</v>
      </c>
      <c r="S57" s="8" t="s">
        <v>49</v>
      </c>
      <c r="T57" s="8" t="s">
        <v>48</v>
      </c>
      <c r="U57" s="8" t="s">
        <v>48</v>
      </c>
      <c r="V57" s="8" t="s">
        <v>48</v>
      </c>
      <c r="W57" s="8" t="s">
        <v>50</v>
      </c>
      <c r="X57" s="8" t="s">
        <v>49</v>
      </c>
      <c r="Y57" s="8" t="s">
        <v>48</v>
      </c>
      <c r="Z57" s="8" t="s">
        <v>48</v>
      </c>
      <c r="AA57" s="8" t="s">
        <v>48</v>
      </c>
      <c r="AB57" s="8" t="s">
        <v>48</v>
      </c>
      <c r="AC57" s="8" t="s">
        <v>49</v>
      </c>
      <c r="AD57" s="8" t="s">
        <v>48</v>
      </c>
      <c r="AE57" s="8" t="s">
        <v>48</v>
      </c>
      <c r="AF57" s="8" t="s">
        <v>48</v>
      </c>
      <c r="AG57" s="8" t="s">
        <v>50</v>
      </c>
      <c r="AH57" s="8" t="s">
        <v>50</v>
      </c>
      <c r="AI57" s="8" t="s">
        <v>48</v>
      </c>
      <c r="AJ57" s="8" t="s">
        <v>48</v>
      </c>
      <c r="AK57" s="8" t="s">
        <v>49</v>
      </c>
      <c r="AL57" s="8" t="s">
        <v>50</v>
      </c>
      <c r="AM57" s="8" t="s">
        <v>48</v>
      </c>
      <c r="AN57" s="8" t="s">
        <v>48</v>
      </c>
      <c r="AO57" s="8" t="s">
        <v>49</v>
      </c>
      <c r="AP57" s="8" t="s">
        <v>54</v>
      </c>
      <c r="AQ57" s="8" t="s">
        <v>48</v>
      </c>
      <c r="AR57" s="9" t="s">
        <v>48</v>
      </c>
    </row>
    <row r="58" spans="1:44" ht="12.5" x14ac:dyDescent="0.25">
      <c r="A58" s="4">
        <v>45800.454110474537</v>
      </c>
      <c r="B58" s="5" t="s">
        <v>112</v>
      </c>
      <c r="C58" s="5" t="s">
        <v>45</v>
      </c>
      <c r="D58" s="5" t="s">
        <v>52</v>
      </c>
      <c r="E58" s="5" t="s">
        <v>91</v>
      </c>
      <c r="G58" s="5" t="s">
        <v>48</v>
      </c>
      <c r="H58" s="5" t="s">
        <v>49</v>
      </c>
      <c r="I58" s="5" t="s">
        <v>48</v>
      </c>
      <c r="J58" s="5" t="s">
        <v>50</v>
      </c>
      <c r="K58" s="5" t="s">
        <v>54</v>
      </c>
      <c r="L58" s="5" t="s">
        <v>50</v>
      </c>
      <c r="M58" s="5" t="s">
        <v>49</v>
      </c>
      <c r="N58" s="5" t="s">
        <v>49</v>
      </c>
      <c r="O58" s="5" t="s">
        <v>48</v>
      </c>
      <c r="P58" s="5" t="s">
        <v>49</v>
      </c>
      <c r="Q58" s="5" t="s">
        <v>48</v>
      </c>
      <c r="R58" s="5" t="s">
        <v>50</v>
      </c>
      <c r="S58" s="5" t="s">
        <v>49</v>
      </c>
      <c r="T58" s="5" t="s">
        <v>49</v>
      </c>
      <c r="U58" s="5" t="s">
        <v>49</v>
      </c>
      <c r="V58" s="5" t="s">
        <v>50</v>
      </c>
      <c r="W58" s="5" t="s">
        <v>50</v>
      </c>
      <c r="X58" s="5" t="s">
        <v>50</v>
      </c>
      <c r="Y58" s="5" t="s">
        <v>49</v>
      </c>
      <c r="Z58" s="5" t="s">
        <v>49</v>
      </c>
      <c r="AA58" s="5" t="s">
        <v>50</v>
      </c>
      <c r="AB58" s="5" t="s">
        <v>48</v>
      </c>
      <c r="AC58" s="5" t="s">
        <v>49</v>
      </c>
      <c r="AD58" s="5" t="s">
        <v>48</v>
      </c>
      <c r="AE58" s="5" t="s">
        <v>49</v>
      </c>
      <c r="AF58" s="5" t="s">
        <v>49</v>
      </c>
      <c r="AG58" s="5" t="s">
        <v>48</v>
      </c>
      <c r="AH58" s="5" t="s">
        <v>49</v>
      </c>
      <c r="AI58" s="5" t="s">
        <v>49</v>
      </c>
      <c r="AJ58" s="5" t="s">
        <v>49</v>
      </c>
      <c r="AK58" s="5" t="s">
        <v>50</v>
      </c>
      <c r="AL58" s="5" t="s">
        <v>50</v>
      </c>
      <c r="AM58" s="5" t="s">
        <v>49</v>
      </c>
      <c r="AN58" s="5" t="s">
        <v>50</v>
      </c>
      <c r="AO58" s="5" t="s">
        <v>49</v>
      </c>
      <c r="AP58" s="5" t="s">
        <v>50</v>
      </c>
      <c r="AQ58" s="5" t="s">
        <v>49</v>
      </c>
      <c r="AR58" s="6" t="s">
        <v>49</v>
      </c>
    </row>
    <row r="59" spans="1:44" ht="12.5" x14ac:dyDescent="0.25">
      <c r="A59" s="7">
        <v>45800.454246724534</v>
      </c>
      <c r="B59" s="8" t="s">
        <v>113</v>
      </c>
      <c r="C59" s="8" t="s">
        <v>45</v>
      </c>
      <c r="D59" s="8" t="s">
        <v>52</v>
      </c>
      <c r="E59" s="8" t="s">
        <v>91</v>
      </c>
      <c r="G59" s="8" t="s">
        <v>49</v>
      </c>
      <c r="H59" s="8" t="s">
        <v>49</v>
      </c>
      <c r="I59" s="8" t="s">
        <v>50</v>
      </c>
      <c r="J59" s="8" t="s">
        <v>49</v>
      </c>
      <c r="K59" s="8" t="s">
        <v>50</v>
      </c>
      <c r="L59" s="8" t="s">
        <v>50</v>
      </c>
      <c r="M59" s="8" t="s">
        <v>49</v>
      </c>
      <c r="N59" s="8" t="s">
        <v>49</v>
      </c>
      <c r="O59" s="8" t="s">
        <v>49</v>
      </c>
      <c r="P59" s="8" t="s">
        <v>50</v>
      </c>
      <c r="Q59" s="8" t="s">
        <v>49</v>
      </c>
      <c r="R59" s="8" t="s">
        <v>50</v>
      </c>
      <c r="S59" s="8" t="s">
        <v>50</v>
      </c>
      <c r="T59" s="8" t="s">
        <v>50</v>
      </c>
      <c r="U59" s="8" t="s">
        <v>49</v>
      </c>
      <c r="V59" s="8" t="s">
        <v>50</v>
      </c>
      <c r="W59" s="8" t="s">
        <v>50</v>
      </c>
      <c r="X59" s="8" t="s">
        <v>49</v>
      </c>
      <c r="Y59" s="8" t="s">
        <v>49</v>
      </c>
      <c r="Z59" s="8" t="s">
        <v>49</v>
      </c>
      <c r="AA59" s="8" t="s">
        <v>49</v>
      </c>
      <c r="AB59" s="8" t="s">
        <v>49</v>
      </c>
      <c r="AC59" s="8" t="s">
        <v>49</v>
      </c>
      <c r="AD59" s="8" t="s">
        <v>49</v>
      </c>
      <c r="AE59" s="8" t="s">
        <v>49</v>
      </c>
      <c r="AF59" s="8" t="s">
        <v>49</v>
      </c>
      <c r="AG59" s="8" t="s">
        <v>49</v>
      </c>
      <c r="AH59" s="8" t="s">
        <v>49</v>
      </c>
      <c r="AI59" s="8" t="s">
        <v>49</v>
      </c>
      <c r="AJ59" s="8" t="s">
        <v>49</v>
      </c>
      <c r="AK59" s="8" t="s">
        <v>49</v>
      </c>
      <c r="AL59" s="8" t="s">
        <v>50</v>
      </c>
      <c r="AM59" s="8" t="s">
        <v>49</v>
      </c>
      <c r="AN59" s="8" t="s">
        <v>49</v>
      </c>
      <c r="AO59" s="8" t="s">
        <v>49</v>
      </c>
      <c r="AP59" s="8" t="s">
        <v>49</v>
      </c>
      <c r="AQ59" s="8" t="s">
        <v>49</v>
      </c>
      <c r="AR59" s="9" t="s">
        <v>50</v>
      </c>
    </row>
    <row r="60" spans="1:44" ht="12.5" x14ac:dyDescent="0.25">
      <c r="A60" s="4">
        <v>45800.454362881945</v>
      </c>
      <c r="B60" s="5" t="s">
        <v>114</v>
      </c>
      <c r="C60" s="5" t="s">
        <v>45</v>
      </c>
      <c r="D60" s="5" t="s">
        <v>52</v>
      </c>
      <c r="E60" s="5" t="s">
        <v>91</v>
      </c>
      <c r="G60" s="5" t="s">
        <v>49</v>
      </c>
      <c r="H60" s="5" t="s">
        <v>49</v>
      </c>
      <c r="I60" s="5" t="s">
        <v>48</v>
      </c>
      <c r="J60" s="5" t="s">
        <v>48</v>
      </c>
      <c r="K60" s="5" t="s">
        <v>49</v>
      </c>
      <c r="L60" s="5" t="s">
        <v>50</v>
      </c>
      <c r="M60" s="5" t="s">
        <v>48</v>
      </c>
      <c r="N60" s="5" t="s">
        <v>48</v>
      </c>
      <c r="O60" s="5" t="s">
        <v>48</v>
      </c>
      <c r="P60" s="5" t="s">
        <v>48</v>
      </c>
      <c r="Q60" s="5" t="s">
        <v>49</v>
      </c>
      <c r="R60" s="5" t="s">
        <v>49</v>
      </c>
      <c r="S60" s="5" t="s">
        <v>49</v>
      </c>
      <c r="T60" s="5" t="s">
        <v>49</v>
      </c>
      <c r="U60" s="5" t="s">
        <v>49</v>
      </c>
      <c r="V60" s="5" t="s">
        <v>49</v>
      </c>
      <c r="W60" s="5" t="s">
        <v>49</v>
      </c>
      <c r="X60" s="5" t="s">
        <v>49</v>
      </c>
      <c r="Y60" s="5" t="s">
        <v>49</v>
      </c>
      <c r="Z60" s="5" t="s">
        <v>49</v>
      </c>
      <c r="AA60" s="5" t="s">
        <v>49</v>
      </c>
      <c r="AB60" s="5" t="s">
        <v>49</v>
      </c>
      <c r="AC60" s="5" t="s">
        <v>49</v>
      </c>
      <c r="AD60" s="5" t="s">
        <v>49</v>
      </c>
      <c r="AE60" s="5" t="s">
        <v>49</v>
      </c>
      <c r="AF60" s="5" t="s">
        <v>49</v>
      </c>
      <c r="AG60" s="5" t="s">
        <v>48</v>
      </c>
      <c r="AH60" s="5" t="s">
        <v>48</v>
      </c>
      <c r="AI60" s="5" t="s">
        <v>49</v>
      </c>
      <c r="AJ60" s="5" t="s">
        <v>48</v>
      </c>
      <c r="AK60" s="5" t="s">
        <v>49</v>
      </c>
      <c r="AL60" s="5" t="s">
        <v>49</v>
      </c>
      <c r="AM60" s="5" t="s">
        <v>49</v>
      </c>
      <c r="AN60" s="5" t="s">
        <v>48</v>
      </c>
      <c r="AO60" s="5" t="s">
        <v>49</v>
      </c>
      <c r="AP60" s="5" t="s">
        <v>49</v>
      </c>
      <c r="AQ60" s="5" t="s">
        <v>49</v>
      </c>
      <c r="AR60" s="6" t="s">
        <v>49</v>
      </c>
    </row>
    <row r="61" spans="1:44" ht="12.5" x14ac:dyDescent="0.25">
      <c r="A61" s="7">
        <v>45800.45441539352</v>
      </c>
      <c r="B61" s="8" t="s">
        <v>115</v>
      </c>
      <c r="C61" s="8" t="s">
        <v>45</v>
      </c>
      <c r="D61" s="8" t="s">
        <v>52</v>
      </c>
      <c r="E61" s="8" t="s">
        <v>91</v>
      </c>
      <c r="G61" s="8" t="s">
        <v>49</v>
      </c>
      <c r="H61" s="8" t="s">
        <v>49</v>
      </c>
      <c r="I61" s="8" t="s">
        <v>49</v>
      </c>
      <c r="J61" s="8" t="s">
        <v>50</v>
      </c>
      <c r="K61" s="8" t="s">
        <v>49</v>
      </c>
      <c r="L61" s="8" t="s">
        <v>54</v>
      </c>
      <c r="M61" s="8" t="s">
        <v>49</v>
      </c>
      <c r="N61" s="8" t="s">
        <v>50</v>
      </c>
      <c r="O61" s="8" t="s">
        <v>49</v>
      </c>
      <c r="P61" s="8" t="s">
        <v>49</v>
      </c>
      <c r="Q61" s="8" t="s">
        <v>49</v>
      </c>
      <c r="R61" s="8" t="s">
        <v>49</v>
      </c>
      <c r="S61" s="8" t="s">
        <v>49</v>
      </c>
      <c r="T61" s="8" t="s">
        <v>49</v>
      </c>
      <c r="U61" s="8" t="s">
        <v>48</v>
      </c>
      <c r="V61" s="8" t="s">
        <v>49</v>
      </c>
      <c r="W61" s="8" t="s">
        <v>48</v>
      </c>
      <c r="X61" s="8" t="s">
        <v>49</v>
      </c>
      <c r="Y61" s="8" t="s">
        <v>49</v>
      </c>
      <c r="Z61" s="8" t="s">
        <v>49</v>
      </c>
      <c r="AA61" s="8" t="s">
        <v>49</v>
      </c>
      <c r="AB61" s="8" t="s">
        <v>49</v>
      </c>
      <c r="AC61" s="8" t="s">
        <v>49</v>
      </c>
      <c r="AD61" s="8" t="s">
        <v>49</v>
      </c>
      <c r="AE61" s="8" t="s">
        <v>49</v>
      </c>
      <c r="AF61" s="8" t="s">
        <v>49</v>
      </c>
      <c r="AG61" s="8" t="s">
        <v>49</v>
      </c>
      <c r="AH61" s="8" t="s">
        <v>49</v>
      </c>
      <c r="AI61" s="8" t="s">
        <v>49</v>
      </c>
      <c r="AJ61" s="8" t="s">
        <v>49</v>
      </c>
      <c r="AK61" s="8" t="s">
        <v>49</v>
      </c>
      <c r="AL61" s="8" t="s">
        <v>49</v>
      </c>
      <c r="AM61" s="8" t="s">
        <v>49</v>
      </c>
      <c r="AN61" s="8" t="s">
        <v>49</v>
      </c>
      <c r="AO61" s="8" t="s">
        <v>48</v>
      </c>
      <c r="AP61" s="8" t="s">
        <v>48</v>
      </c>
      <c r="AQ61" s="8" t="s">
        <v>48</v>
      </c>
      <c r="AR61" s="9" t="s">
        <v>48</v>
      </c>
    </row>
    <row r="62" spans="1:44" ht="12.5" x14ac:dyDescent="0.25">
      <c r="A62" s="4">
        <v>45800.455903912036</v>
      </c>
      <c r="B62" s="5" t="s">
        <v>116</v>
      </c>
      <c r="C62" s="5" t="s">
        <v>45</v>
      </c>
      <c r="D62" s="5" t="s">
        <v>52</v>
      </c>
      <c r="E62" s="5" t="s">
        <v>91</v>
      </c>
      <c r="G62" s="5" t="s">
        <v>49</v>
      </c>
      <c r="H62" s="5" t="s">
        <v>48</v>
      </c>
      <c r="I62" s="5" t="s">
        <v>48</v>
      </c>
      <c r="J62" s="5" t="s">
        <v>50</v>
      </c>
      <c r="K62" s="5" t="s">
        <v>50</v>
      </c>
      <c r="L62" s="5" t="s">
        <v>49</v>
      </c>
      <c r="M62" s="5" t="s">
        <v>49</v>
      </c>
      <c r="N62" s="5" t="s">
        <v>49</v>
      </c>
      <c r="O62" s="5" t="s">
        <v>49</v>
      </c>
      <c r="P62" s="5" t="s">
        <v>49</v>
      </c>
      <c r="Q62" s="5" t="s">
        <v>48</v>
      </c>
      <c r="R62" s="5" t="s">
        <v>48</v>
      </c>
      <c r="S62" s="5" t="s">
        <v>48</v>
      </c>
      <c r="T62" s="5" t="s">
        <v>48</v>
      </c>
      <c r="U62" s="5" t="s">
        <v>49</v>
      </c>
      <c r="V62" s="5" t="s">
        <v>48</v>
      </c>
      <c r="W62" s="5" t="s">
        <v>48</v>
      </c>
      <c r="X62" s="5" t="s">
        <v>48</v>
      </c>
      <c r="Y62" s="5" t="s">
        <v>48</v>
      </c>
      <c r="Z62" s="5" t="s">
        <v>50</v>
      </c>
      <c r="AA62" s="5" t="s">
        <v>48</v>
      </c>
      <c r="AB62" s="5" t="s">
        <v>48</v>
      </c>
      <c r="AC62" s="5" t="s">
        <v>50</v>
      </c>
      <c r="AD62" s="5" t="s">
        <v>48</v>
      </c>
      <c r="AE62" s="5" t="s">
        <v>48</v>
      </c>
      <c r="AF62" s="5" t="s">
        <v>49</v>
      </c>
      <c r="AG62" s="5" t="s">
        <v>48</v>
      </c>
      <c r="AH62" s="5" t="s">
        <v>50</v>
      </c>
      <c r="AI62" s="5" t="s">
        <v>49</v>
      </c>
      <c r="AJ62" s="5" t="s">
        <v>50</v>
      </c>
      <c r="AK62" s="5" t="s">
        <v>49</v>
      </c>
      <c r="AL62" s="5" t="s">
        <v>48</v>
      </c>
      <c r="AM62" s="5" t="s">
        <v>48</v>
      </c>
      <c r="AN62" s="5" t="s">
        <v>48</v>
      </c>
      <c r="AO62" s="5" t="s">
        <v>48</v>
      </c>
      <c r="AP62" s="5" t="s">
        <v>48</v>
      </c>
      <c r="AQ62" s="5" t="s">
        <v>48</v>
      </c>
      <c r="AR62" s="6" t="s">
        <v>48</v>
      </c>
    </row>
    <row r="63" spans="1:44" ht="12.5" x14ac:dyDescent="0.25">
      <c r="A63" s="7">
        <v>45800.45635443287</v>
      </c>
      <c r="B63" s="8" t="s">
        <v>117</v>
      </c>
      <c r="C63" s="8" t="s">
        <v>45</v>
      </c>
      <c r="D63" s="8" t="s">
        <v>52</v>
      </c>
      <c r="E63" s="8" t="s">
        <v>91</v>
      </c>
      <c r="G63" s="8" t="s">
        <v>50</v>
      </c>
      <c r="H63" s="8" t="s">
        <v>49</v>
      </c>
      <c r="I63" s="8" t="s">
        <v>50</v>
      </c>
      <c r="J63" s="8" t="s">
        <v>54</v>
      </c>
      <c r="K63" s="8" t="s">
        <v>50</v>
      </c>
      <c r="L63" s="8" t="s">
        <v>50</v>
      </c>
      <c r="M63" s="8" t="s">
        <v>50</v>
      </c>
      <c r="N63" s="8" t="s">
        <v>50</v>
      </c>
      <c r="O63" s="8" t="s">
        <v>50</v>
      </c>
      <c r="P63" s="8" t="s">
        <v>50</v>
      </c>
      <c r="Q63" s="8" t="s">
        <v>54</v>
      </c>
      <c r="R63" s="8" t="s">
        <v>50</v>
      </c>
      <c r="S63" s="8" t="s">
        <v>54</v>
      </c>
      <c r="T63" s="8" t="s">
        <v>50</v>
      </c>
      <c r="U63" s="8" t="s">
        <v>50</v>
      </c>
      <c r="V63" s="8" t="s">
        <v>63</v>
      </c>
      <c r="W63" s="8" t="s">
        <v>50</v>
      </c>
      <c r="X63" s="8" t="s">
        <v>63</v>
      </c>
      <c r="Y63" s="8" t="s">
        <v>50</v>
      </c>
      <c r="Z63" s="8" t="s">
        <v>63</v>
      </c>
      <c r="AA63" s="8" t="s">
        <v>50</v>
      </c>
      <c r="AB63" s="8" t="s">
        <v>49</v>
      </c>
      <c r="AC63" s="8" t="s">
        <v>50</v>
      </c>
      <c r="AD63" s="8" t="s">
        <v>54</v>
      </c>
      <c r="AE63" s="8" t="s">
        <v>54</v>
      </c>
      <c r="AF63" s="8" t="s">
        <v>50</v>
      </c>
      <c r="AG63" s="8" t="s">
        <v>63</v>
      </c>
      <c r="AH63" s="8" t="s">
        <v>54</v>
      </c>
      <c r="AI63" s="8" t="s">
        <v>50</v>
      </c>
      <c r="AJ63" s="8" t="s">
        <v>54</v>
      </c>
      <c r="AK63" s="8" t="s">
        <v>54</v>
      </c>
      <c r="AL63" s="8" t="s">
        <v>54</v>
      </c>
      <c r="AM63" s="8" t="s">
        <v>50</v>
      </c>
      <c r="AN63" s="8" t="s">
        <v>50</v>
      </c>
      <c r="AO63" s="8" t="s">
        <v>50</v>
      </c>
      <c r="AP63" s="8" t="s">
        <v>50</v>
      </c>
      <c r="AQ63" s="8" t="s">
        <v>54</v>
      </c>
      <c r="AR63" s="9" t="s">
        <v>50</v>
      </c>
    </row>
    <row r="64" spans="1:44" ht="12.5" x14ac:dyDescent="0.25">
      <c r="A64" s="4">
        <v>45800.457049375</v>
      </c>
      <c r="B64" s="5" t="s">
        <v>118</v>
      </c>
      <c r="C64" s="5" t="s">
        <v>45</v>
      </c>
      <c r="D64" s="5" t="s">
        <v>52</v>
      </c>
      <c r="E64" s="5" t="s">
        <v>91</v>
      </c>
      <c r="G64" s="5" t="s">
        <v>49</v>
      </c>
      <c r="H64" s="5" t="s">
        <v>48</v>
      </c>
      <c r="I64" s="5" t="s">
        <v>48</v>
      </c>
      <c r="J64" s="5" t="s">
        <v>50</v>
      </c>
      <c r="K64" s="5" t="s">
        <v>50</v>
      </c>
      <c r="L64" s="5" t="s">
        <v>54</v>
      </c>
      <c r="M64" s="5" t="s">
        <v>49</v>
      </c>
      <c r="N64" s="5" t="s">
        <v>49</v>
      </c>
      <c r="O64" s="5" t="s">
        <v>49</v>
      </c>
      <c r="P64" s="5" t="s">
        <v>48</v>
      </c>
      <c r="Q64" s="5" t="s">
        <v>48</v>
      </c>
      <c r="R64" s="5" t="s">
        <v>50</v>
      </c>
      <c r="S64" s="5" t="s">
        <v>49</v>
      </c>
      <c r="T64" s="5" t="s">
        <v>49</v>
      </c>
      <c r="U64" s="5" t="s">
        <v>48</v>
      </c>
      <c r="V64" s="5" t="s">
        <v>49</v>
      </c>
      <c r="W64" s="5" t="s">
        <v>48</v>
      </c>
      <c r="X64" s="5" t="s">
        <v>49</v>
      </c>
      <c r="Y64" s="5" t="s">
        <v>48</v>
      </c>
      <c r="Z64" s="5" t="s">
        <v>48</v>
      </c>
      <c r="AA64" s="5" t="s">
        <v>48</v>
      </c>
      <c r="AB64" s="5" t="s">
        <v>48</v>
      </c>
      <c r="AC64" s="5" t="s">
        <v>48</v>
      </c>
      <c r="AD64" s="5" t="s">
        <v>48</v>
      </c>
      <c r="AE64" s="5" t="s">
        <v>48</v>
      </c>
      <c r="AF64" s="5" t="s">
        <v>48</v>
      </c>
      <c r="AG64" s="5" t="s">
        <v>49</v>
      </c>
      <c r="AH64" s="5" t="s">
        <v>49</v>
      </c>
      <c r="AI64" s="5" t="s">
        <v>49</v>
      </c>
      <c r="AJ64" s="5" t="s">
        <v>48</v>
      </c>
      <c r="AK64" s="5" t="s">
        <v>49</v>
      </c>
      <c r="AL64" s="5" t="s">
        <v>49</v>
      </c>
      <c r="AM64" s="5" t="s">
        <v>48</v>
      </c>
      <c r="AN64" s="5" t="s">
        <v>49</v>
      </c>
      <c r="AO64" s="5" t="s">
        <v>48</v>
      </c>
      <c r="AP64" s="5" t="s">
        <v>48</v>
      </c>
      <c r="AQ64" s="5" t="s">
        <v>48</v>
      </c>
      <c r="AR64" s="6" t="s">
        <v>48</v>
      </c>
    </row>
    <row r="65" spans="1:44" ht="12.5" x14ac:dyDescent="0.25">
      <c r="A65" s="7">
        <v>45800.457233703703</v>
      </c>
      <c r="B65" s="8" t="s">
        <v>119</v>
      </c>
      <c r="C65" s="8" t="s">
        <v>45</v>
      </c>
      <c r="D65" s="8" t="s">
        <v>52</v>
      </c>
      <c r="E65" s="8" t="s">
        <v>91</v>
      </c>
      <c r="G65" s="8" t="s">
        <v>48</v>
      </c>
      <c r="H65" s="8" t="s">
        <v>48</v>
      </c>
      <c r="I65" s="8" t="s">
        <v>48</v>
      </c>
      <c r="J65" s="8" t="s">
        <v>49</v>
      </c>
      <c r="K65" s="8" t="s">
        <v>50</v>
      </c>
      <c r="L65" s="8" t="s">
        <v>48</v>
      </c>
      <c r="M65" s="8" t="s">
        <v>48</v>
      </c>
      <c r="N65" s="8" t="s">
        <v>48</v>
      </c>
      <c r="O65" s="8" t="s">
        <v>48</v>
      </c>
      <c r="P65" s="8" t="s">
        <v>49</v>
      </c>
      <c r="Q65" s="8" t="s">
        <v>48</v>
      </c>
      <c r="R65" s="8" t="s">
        <v>50</v>
      </c>
      <c r="S65" s="8" t="s">
        <v>49</v>
      </c>
      <c r="T65" s="8" t="s">
        <v>49</v>
      </c>
      <c r="U65" s="8" t="s">
        <v>48</v>
      </c>
      <c r="V65" s="8" t="s">
        <v>48</v>
      </c>
      <c r="W65" s="8" t="s">
        <v>48</v>
      </c>
      <c r="X65" s="8" t="s">
        <v>49</v>
      </c>
      <c r="Y65" s="8" t="s">
        <v>49</v>
      </c>
      <c r="Z65" s="8" t="s">
        <v>48</v>
      </c>
      <c r="AA65" s="8" t="s">
        <v>48</v>
      </c>
      <c r="AB65" s="8" t="s">
        <v>50</v>
      </c>
      <c r="AC65" s="8" t="s">
        <v>48</v>
      </c>
      <c r="AD65" s="8" t="s">
        <v>48</v>
      </c>
      <c r="AE65" s="8" t="s">
        <v>48</v>
      </c>
      <c r="AF65" s="8" t="s">
        <v>48</v>
      </c>
      <c r="AG65" s="8" t="s">
        <v>48</v>
      </c>
      <c r="AH65" s="8" t="s">
        <v>48</v>
      </c>
      <c r="AI65" s="8" t="s">
        <v>48</v>
      </c>
      <c r="AJ65" s="8" t="s">
        <v>48</v>
      </c>
      <c r="AK65" s="8" t="s">
        <v>48</v>
      </c>
      <c r="AL65" s="8" t="s">
        <v>49</v>
      </c>
      <c r="AM65" s="8" t="s">
        <v>49</v>
      </c>
      <c r="AN65" s="8" t="s">
        <v>49</v>
      </c>
      <c r="AO65" s="8" t="s">
        <v>48</v>
      </c>
      <c r="AP65" s="8" t="s">
        <v>48</v>
      </c>
      <c r="AQ65" s="8" t="s">
        <v>48</v>
      </c>
      <c r="AR65" s="9" t="s">
        <v>48</v>
      </c>
    </row>
    <row r="66" spans="1:44" ht="12.5" x14ac:dyDescent="0.25">
      <c r="A66" s="4">
        <v>45800.458482476854</v>
      </c>
      <c r="B66" s="5" t="s">
        <v>120</v>
      </c>
      <c r="C66" s="5" t="s">
        <v>45</v>
      </c>
      <c r="D66" s="5" t="s">
        <v>52</v>
      </c>
      <c r="E66" s="5" t="s">
        <v>91</v>
      </c>
      <c r="G66" s="5" t="s">
        <v>49</v>
      </c>
      <c r="H66" s="5" t="s">
        <v>49</v>
      </c>
      <c r="I66" s="5" t="s">
        <v>50</v>
      </c>
      <c r="J66" s="5" t="s">
        <v>49</v>
      </c>
      <c r="K66" s="5" t="s">
        <v>50</v>
      </c>
      <c r="L66" s="5" t="s">
        <v>54</v>
      </c>
      <c r="M66" s="5" t="s">
        <v>50</v>
      </c>
      <c r="N66" s="5" t="s">
        <v>50</v>
      </c>
      <c r="O66" s="5" t="s">
        <v>49</v>
      </c>
      <c r="P66" s="5" t="s">
        <v>50</v>
      </c>
      <c r="Q66" s="5" t="s">
        <v>49</v>
      </c>
      <c r="R66" s="5" t="s">
        <v>49</v>
      </c>
      <c r="S66" s="5" t="s">
        <v>49</v>
      </c>
      <c r="T66" s="5" t="s">
        <v>49</v>
      </c>
      <c r="U66" s="5" t="s">
        <v>50</v>
      </c>
      <c r="V66" s="5" t="s">
        <v>50</v>
      </c>
      <c r="W66" s="5" t="s">
        <v>50</v>
      </c>
      <c r="X66" s="5" t="s">
        <v>49</v>
      </c>
      <c r="Y66" s="5" t="s">
        <v>50</v>
      </c>
      <c r="Z66" s="5" t="s">
        <v>50</v>
      </c>
      <c r="AA66" s="5" t="s">
        <v>50</v>
      </c>
      <c r="AB66" s="5" t="s">
        <v>50</v>
      </c>
      <c r="AC66" s="5" t="s">
        <v>49</v>
      </c>
      <c r="AD66" s="5" t="s">
        <v>49</v>
      </c>
      <c r="AE66" s="5" t="s">
        <v>50</v>
      </c>
      <c r="AF66" s="5" t="s">
        <v>50</v>
      </c>
      <c r="AG66" s="5" t="s">
        <v>50</v>
      </c>
      <c r="AH66" s="5" t="s">
        <v>50</v>
      </c>
      <c r="AI66" s="5" t="s">
        <v>50</v>
      </c>
      <c r="AJ66" s="5" t="s">
        <v>49</v>
      </c>
      <c r="AK66" s="5" t="s">
        <v>50</v>
      </c>
      <c r="AL66" s="5" t="s">
        <v>50</v>
      </c>
      <c r="AM66" s="5" t="s">
        <v>49</v>
      </c>
      <c r="AN66" s="5" t="s">
        <v>50</v>
      </c>
      <c r="AO66" s="5" t="s">
        <v>50</v>
      </c>
      <c r="AP66" s="5" t="s">
        <v>49</v>
      </c>
      <c r="AQ66" s="5" t="s">
        <v>50</v>
      </c>
      <c r="AR66" s="6" t="s">
        <v>49</v>
      </c>
    </row>
    <row r="67" spans="1:44" ht="12.5" x14ac:dyDescent="0.25">
      <c r="A67" s="7">
        <v>45800.460541296299</v>
      </c>
      <c r="B67" s="8" t="s">
        <v>121</v>
      </c>
      <c r="C67" s="8" t="s">
        <v>45</v>
      </c>
      <c r="D67" s="8" t="s">
        <v>86</v>
      </c>
      <c r="E67" s="8" t="s">
        <v>91</v>
      </c>
      <c r="G67" s="8" t="s">
        <v>48</v>
      </c>
      <c r="H67" s="8" t="s">
        <v>48</v>
      </c>
      <c r="I67" s="8" t="s">
        <v>48</v>
      </c>
      <c r="J67" s="8" t="s">
        <v>48</v>
      </c>
      <c r="K67" s="8" t="s">
        <v>49</v>
      </c>
      <c r="L67" s="8" t="s">
        <v>50</v>
      </c>
      <c r="M67" s="8" t="s">
        <v>48</v>
      </c>
      <c r="N67" s="8" t="s">
        <v>48</v>
      </c>
      <c r="O67" s="8" t="s">
        <v>48</v>
      </c>
      <c r="P67" s="8" t="s">
        <v>48</v>
      </c>
      <c r="Q67" s="8" t="s">
        <v>49</v>
      </c>
      <c r="R67" s="8" t="s">
        <v>50</v>
      </c>
      <c r="S67" s="8" t="s">
        <v>50</v>
      </c>
      <c r="T67" s="8" t="s">
        <v>50</v>
      </c>
      <c r="U67" s="8" t="s">
        <v>48</v>
      </c>
      <c r="V67" s="8" t="s">
        <v>54</v>
      </c>
      <c r="W67" s="8" t="s">
        <v>49</v>
      </c>
      <c r="X67" s="8" t="s">
        <v>50</v>
      </c>
      <c r="Y67" s="8" t="s">
        <v>48</v>
      </c>
      <c r="Z67" s="8" t="s">
        <v>50</v>
      </c>
      <c r="AA67" s="8" t="s">
        <v>48</v>
      </c>
      <c r="AB67" s="8" t="s">
        <v>48</v>
      </c>
      <c r="AC67" s="8" t="s">
        <v>49</v>
      </c>
      <c r="AD67" s="8" t="s">
        <v>50</v>
      </c>
      <c r="AE67" s="8" t="s">
        <v>48</v>
      </c>
      <c r="AF67" s="8" t="s">
        <v>48</v>
      </c>
      <c r="AG67" s="8" t="s">
        <v>48</v>
      </c>
      <c r="AH67" s="8" t="s">
        <v>49</v>
      </c>
      <c r="AI67" s="8" t="s">
        <v>49</v>
      </c>
      <c r="AJ67" s="8" t="s">
        <v>50</v>
      </c>
      <c r="AK67" s="8" t="s">
        <v>50</v>
      </c>
      <c r="AL67" s="8" t="s">
        <v>49</v>
      </c>
      <c r="AM67" s="8" t="s">
        <v>49</v>
      </c>
      <c r="AN67" s="8" t="s">
        <v>49</v>
      </c>
      <c r="AO67" s="8" t="s">
        <v>49</v>
      </c>
      <c r="AP67" s="8" t="s">
        <v>48</v>
      </c>
      <c r="AQ67" s="8" t="s">
        <v>48</v>
      </c>
      <c r="AR67" s="9" t="s">
        <v>48</v>
      </c>
    </row>
    <row r="68" spans="1:44" ht="12.5" x14ac:dyDescent="0.25">
      <c r="A68" s="4">
        <v>45800.467852337963</v>
      </c>
      <c r="B68" s="5" t="s">
        <v>122</v>
      </c>
      <c r="C68" s="5" t="s">
        <v>56</v>
      </c>
      <c r="D68" s="5" t="s">
        <v>52</v>
      </c>
      <c r="E68" s="5" t="s">
        <v>123</v>
      </c>
      <c r="G68" s="5" t="s">
        <v>48</v>
      </c>
      <c r="H68" s="5" t="s">
        <v>48</v>
      </c>
      <c r="I68" s="5" t="s">
        <v>48</v>
      </c>
      <c r="J68" s="5" t="s">
        <v>48</v>
      </c>
      <c r="K68" s="5" t="s">
        <v>50</v>
      </c>
      <c r="L68" s="5" t="s">
        <v>48</v>
      </c>
      <c r="M68" s="5" t="s">
        <v>48</v>
      </c>
      <c r="N68" s="5" t="s">
        <v>48</v>
      </c>
      <c r="O68" s="5" t="s">
        <v>48</v>
      </c>
      <c r="P68" s="5" t="s">
        <v>48</v>
      </c>
      <c r="Q68" s="5" t="s">
        <v>48</v>
      </c>
      <c r="R68" s="5" t="s">
        <v>49</v>
      </c>
      <c r="S68" s="5" t="s">
        <v>48</v>
      </c>
      <c r="T68" s="5" t="s">
        <v>48</v>
      </c>
      <c r="U68" s="5" t="s">
        <v>48</v>
      </c>
      <c r="V68" s="5" t="s">
        <v>49</v>
      </c>
      <c r="W68" s="5" t="s">
        <v>48</v>
      </c>
      <c r="X68" s="5" t="s">
        <v>49</v>
      </c>
      <c r="Y68" s="5" t="s">
        <v>49</v>
      </c>
      <c r="Z68" s="5" t="s">
        <v>48</v>
      </c>
      <c r="AA68" s="5" t="s">
        <v>50</v>
      </c>
      <c r="AB68" s="5" t="s">
        <v>48</v>
      </c>
      <c r="AC68" s="5" t="s">
        <v>50</v>
      </c>
      <c r="AD68" s="5" t="s">
        <v>48</v>
      </c>
      <c r="AE68" s="5" t="s">
        <v>48</v>
      </c>
      <c r="AF68" s="5" t="s">
        <v>50</v>
      </c>
      <c r="AG68" s="5" t="s">
        <v>48</v>
      </c>
      <c r="AH68" s="5" t="s">
        <v>50</v>
      </c>
      <c r="AI68" s="5" t="s">
        <v>48</v>
      </c>
      <c r="AJ68" s="5" t="s">
        <v>48</v>
      </c>
      <c r="AK68" s="5" t="s">
        <v>54</v>
      </c>
      <c r="AL68" s="5" t="s">
        <v>48</v>
      </c>
      <c r="AM68" s="5" t="s">
        <v>48</v>
      </c>
      <c r="AN68" s="5" t="s">
        <v>48</v>
      </c>
      <c r="AO68" s="5" t="s">
        <v>48</v>
      </c>
      <c r="AP68" s="5" t="s">
        <v>48</v>
      </c>
      <c r="AQ68" s="5" t="s">
        <v>48</v>
      </c>
      <c r="AR68" s="6" t="s">
        <v>48</v>
      </c>
    </row>
    <row r="69" spans="1:44" ht="12.5" x14ac:dyDescent="0.25">
      <c r="A69" s="7">
        <v>45800.468169270833</v>
      </c>
      <c r="B69" s="8" t="s">
        <v>124</v>
      </c>
      <c r="C69" s="8" t="s">
        <v>45</v>
      </c>
      <c r="D69" s="8" t="s">
        <v>52</v>
      </c>
      <c r="E69" s="8" t="s">
        <v>123</v>
      </c>
      <c r="G69" s="8" t="s">
        <v>49</v>
      </c>
      <c r="H69" s="8" t="s">
        <v>49</v>
      </c>
      <c r="I69" s="8" t="s">
        <v>48</v>
      </c>
      <c r="J69" s="8" t="s">
        <v>49</v>
      </c>
      <c r="K69" s="8" t="s">
        <v>50</v>
      </c>
      <c r="L69" s="8" t="s">
        <v>50</v>
      </c>
      <c r="M69" s="8" t="s">
        <v>48</v>
      </c>
      <c r="N69" s="8" t="s">
        <v>49</v>
      </c>
      <c r="O69" s="8" t="s">
        <v>48</v>
      </c>
      <c r="P69" s="8" t="s">
        <v>48</v>
      </c>
      <c r="Q69" s="8" t="s">
        <v>49</v>
      </c>
      <c r="R69" s="8" t="s">
        <v>49</v>
      </c>
      <c r="S69" s="8" t="s">
        <v>48</v>
      </c>
      <c r="T69" s="8" t="s">
        <v>48</v>
      </c>
      <c r="U69" s="8" t="s">
        <v>48</v>
      </c>
      <c r="V69" s="8" t="s">
        <v>48</v>
      </c>
      <c r="W69" s="8" t="s">
        <v>48</v>
      </c>
      <c r="X69" s="8" t="s">
        <v>48</v>
      </c>
      <c r="Y69" s="8" t="s">
        <v>48</v>
      </c>
      <c r="Z69" s="8" t="s">
        <v>48</v>
      </c>
      <c r="AA69" s="8" t="s">
        <v>48</v>
      </c>
      <c r="AB69" s="8" t="s">
        <v>48</v>
      </c>
      <c r="AC69" s="8" t="s">
        <v>49</v>
      </c>
      <c r="AD69" s="8" t="s">
        <v>48</v>
      </c>
      <c r="AE69" s="8" t="s">
        <v>48</v>
      </c>
      <c r="AF69" s="8" t="s">
        <v>49</v>
      </c>
      <c r="AG69" s="8" t="s">
        <v>48</v>
      </c>
      <c r="AH69" s="8" t="s">
        <v>49</v>
      </c>
      <c r="AI69" s="8" t="s">
        <v>49</v>
      </c>
      <c r="AJ69" s="8" t="s">
        <v>48</v>
      </c>
      <c r="AK69" s="8" t="s">
        <v>49</v>
      </c>
      <c r="AL69" s="8" t="s">
        <v>48</v>
      </c>
      <c r="AM69" s="8" t="s">
        <v>49</v>
      </c>
      <c r="AN69" s="8" t="s">
        <v>49</v>
      </c>
      <c r="AO69" s="8" t="s">
        <v>49</v>
      </c>
      <c r="AP69" s="8" t="s">
        <v>48</v>
      </c>
      <c r="AQ69" s="8" t="s">
        <v>48</v>
      </c>
      <c r="AR69" s="9" t="s">
        <v>48</v>
      </c>
    </row>
    <row r="70" spans="1:44" ht="12.5" x14ac:dyDescent="0.25">
      <c r="A70" s="4">
        <v>45800.468198888891</v>
      </c>
      <c r="B70" s="5" t="s">
        <v>125</v>
      </c>
      <c r="C70" s="5" t="s">
        <v>56</v>
      </c>
      <c r="D70" s="5" t="s">
        <v>52</v>
      </c>
      <c r="E70" s="5" t="s">
        <v>123</v>
      </c>
      <c r="G70" s="5" t="s">
        <v>50</v>
      </c>
      <c r="H70" s="5" t="s">
        <v>48</v>
      </c>
      <c r="I70" s="5" t="s">
        <v>48</v>
      </c>
      <c r="J70" s="5" t="s">
        <v>48</v>
      </c>
      <c r="K70" s="5" t="s">
        <v>50</v>
      </c>
      <c r="L70" s="5" t="s">
        <v>54</v>
      </c>
      <c r="M70" s="5" t="s">
        <v>48</v>
      </c>
      <c r="N70" s="5" t="s">
        <v>48</v>
      </c>
      <c r="O70" s="5" t="s">
        <v>48</v>
      </c>
      <c r="P70" s="5" t="s">
        <v>48</v>
      </c>
      <c r="Q70" s="5" t="s">
        <v>48</v>
      </c>
      <c r="R70" s="5" t="s">
        <v>50</v>
      </c>
      <c r="S70" s="5" t="s">
        <v>48</v>
      </c>
      <c r="T70" s="5" t="s">
        <v>48</v>
      </c>
      <c r="U70" s="5" t="s">
        <v>48</v>
      </c>
      <c r="V70" s="5" t="s">
        <v>48</v>
      </c>
      <c r="W70" s="5" t="s">
        <v>49</v>
      </c>
      <c r="X70" s="5" t="s">
        <v>49</v>
      </c>
      <c r="Y70" s="5" t="s">
        <v>48</v>
      </c>
      <c r="Z70" s="5" t="s">
        <v>48</v>
      </c>
      <c r="AA70" s="5" t="s">
        <v>48</v>
      </c>
      <c r="AB70" s="5" t="s">
        <v>48</v>
      </c>
      <c r="AC70" s="5" t="s">
        <v>48</v>
      </c>
      <c r="AD70" s="5" t="s">
        <v>48</v>
      </c>
      <c r="AE70" s="5" t="s">
        <v>48</v>
      </c>
      <c r="AF70" s="5" t="s">
        <v>50</v>
      </c>
      <c r="AG70" s="5" t="s">
        <v>48</v>
      </c>
      <c r="AH70" s="5" t="s">
        <v>48</v>
      </c>
      <c r="AI70" s="5" t="s">
        <v>48</v>
      </c>
      <c r="AJ70" s="5" t="s">
        <v>48</v>
      </c>
      <c r="AK70" s="5" t="s">
        <v>48</v>
      </c>
      <c r="AL70" s="5" t="s">
        <v>48</v>
      </c>
      <c r="AM70" s="5" t="s">
        <v>48</v>
      </c>
      <c r="AN70" s="5" t="s">
        <v>48</v>
      </c>
      <c r="AO70" s="5" t="s">
        <v>48</v>
      </c>
      <c r="AP70" s="5" t="s">
        <v>48</v>
      </c>
      <c r="AQ70" s="5" t="s">
        <v>48</v>
      </c>
      <c r="AR70" s="6" t="s">
        <v>48</v>
      </c>
    </row>
    <row r="71" spans="1:44" ht="12.5" x14ac:dyDescent="0.25">
      <c r="A71" s="7">
        <v>45800.468235243054</v>
      </c>
      <c r="B71" s="8" t="s">
        <v>126</v>
      </c>
      <c r="C71" s="8" t="s">
        <v>45</v>
      </c>
      <c r="D71" s="8" t="s">
        <v>52</v>
      </c>
      <c r="E71" s="8" t="s">
        <v>123</v>
      </c>
      <c r="G71" s="8" t="s">
        <v>48</v>
      </c>
      <c r="H71" s="8" t="s">
        <v>48</v>
      </c>
      <c r="I71" s="8" t="s">
        <v>48</v>
      </c>
      <c r="J71" s="8" t="s">
        <v>48</v>
      </c>
      <c r="K71" s="8" t="s">
        <v>48</v>
      </c>
      <c r="L71" s="8" t="s">
        <v>50</v>
      </c>
      <c r="M71" s="8" t="s">
        <v>48</v>
      </c>
      <c r="N71" s="8" t="s">
        <v>48</v>
      </c>
      <c r="O71" s="8" t="s">
        <v>48</v>
      </c>
      <c r="P71" s="8" t="s">
        <v>48</v>
      </c>
      <c r="Q71" s="8" t="s">
        <v>48</v>
      </c>
      <c r="R71" s="8" t="s">
        <v>48</v>
      </c>
      <c r="S71" s="8" t="s">
        <v>48</v>
      </c>
      <c r="T71" s="8" t="s">
        <v>48</v>
      </c>
      <c r="U71" s="8" t="s">
        <v>48</v>
      </c>
      <c r="V71" s="8" t="s">
        <v>49</v>
      </c>
      <c r="W71" s="8" t="s">
        <v>48</v>
      </c>
      <c r="X71" s="8" t="s">
        <v>48</v>
      </c>
      <c r="Y71" s="8" t="s">
        <v>48</v>
      </c>
      <c r="Z71" s="8" t="s">
        <v>48</v>
      </c>
      <c r="AA71" s="8" t="s">
        <v>48</v>
      </c>
      <c r="AB71" s="8" t="s">
        <v>48</v>
      </c>
      <c r="AC71" s="8" t="s">
        <v>48</v>
      </c>
      <c r="AD71" s="8" t="s">
        <v>48</v>
      </c>
      <c r="AE71" s="8" t="s">
        <v>48</v>
      </c>
      <c r="AF71" s="8" t="s">
        <v>48</v>
      </c>
      <c r="AG71" s="8" t="s">
        <v>48</v>
      </c>
      <c r="AH71" s="8" t="s">
        <v>48</v>
      </c>
      <c r="AI71" s="8" t="s">
        <v>48</v>
      </c>
      <c r="AJ71" s="8" t="s">
        <v>48</v>
      </c>
      <c r="AK71" s="8" t="s">
        <v>48</v>
      </c>
      <c r="AL71" s="8" t="s">
        <v>48</v>
      </c>
      <c r="AM71" s="8" t="s">
        <v>48</v>
      </c>
      <c r="AN71" s="8" t="s">
        <v>48</v>
      </c>
      <c r="AO71" s="8" t="s">
        <v>48</v>
      </c>
      <c r="AP71" s="8" t="s">
        <v>48</v>
      </c>
      <c r="AQ71" s="8" t="s">
        <v>48</v>
      </c>
      <c r="AR71" s="9" t="s">
        <v>48</v>
      </c>
    </row>
    <row r="72" spans="1:44" ht="12.5" x14ac:dyDescent="0.25">
      <c r="A72" s="4">
        <v>45800.468273287042</v>
      </c>
      <c r="B72" s="5" t="s">
        <v>127</v>
      </c>
      <c r="C72" s="5" t="s">
        <v>45</v>
      </c>
      <c r="D72" s="5" t="s">
        <v>52</v>
      </c>
      <c r="E72" s="5" t="s">
        <v>123</v>
      </c>
      <c r="G72" s="5" t="s">
        <v>50</v>
      </c>
      <c r="H72" s="5" t="s">
        <v>50</v>
      </c>
      <c r="I72" s="5" t="s">
        <v>50</v>
      </c>
      <c r="J72" s="5" t="s">
        <v>50</v>
      </c>
      <c r="K72" s="5" t="s">
        <v>50</v>
      </c>
      <c r="L72" s="5" t="s">
        <v>50</v>
      </c>
      <c r="M72" s="5" t="s">
        <v>50</v>
      </c>
      <c r="N72" s="5" t="s">
        <v>50</v>
      </c>
      <c r="O72" s="5" t="s">
        <v>50</v>
      </c>
      <c r="P72" s="5" t="s">
        <v>50</v>
      </c>
      <c r="Q72" s="5" t="s">
        <v>49</v>
      </c>
      <c r="R72" s="5" t="s">
        <v>50</v>
      </c>
      <c r="S72" s="5" t="s">
        <v>54</v>
      </c>
      <c r="T72" s="5" t="s">
        <v>54</v>
      </c>
      <c r="U72" s="5" t="s">
        <v>49</v>
      </c>
      <c r="V72" s="5" t="s">
        <v>54</v>
      </c>
      <c r="W72" s="5" t="s">
        <v>49</v>
      </c>
      <c r="X72" s="5" t="s">
        <v>50</v>
      </c>
      <c r="Y72" s="5" t="s">
        <v>50</v>
      </c>
      <c r="Z72" s="5" t="s">
        <v>49</v>
      </c>
      <c r="AA72" s="5" t="s">
        <v>50</v>
      </c>
      <c r="AB72" s="5" t="s">
        <v>49</v>
      </c>
      <c r="AC72" s="5" t="s">
        <v>50</v>
      </c>
      <c r="AD72" s="5" t="s">
        <v>49</v>
      </c>
      <c r="AE72" s="5" t="s">
        <v>49</v>
      </c>
      <c r="AF72" s="5" t="s">
        <v>49</v>
      </c>
      <c r="AG72" s="5" t="s">
        <v>50</v>
      </c>
      <c r="AH72" s="5" t="s">
        <v>54</v>
      </c>
      <c r="AI72" s="5" t="s">
        <v>49</v>
      </c>
      <c r="AJ72" s="5" t="s">
        <v>49</v>
      </c>
      <c r="AK72" s="5" t="s">
        <v>49</v>
      </c>
      <c r="AL72" s="5" t="s">
        <v>50</v>
      </c>
      <c r="AM72" s="5" t="s">
        <v>49</v>
      </c>
      <c r="AN72" s="5" t="s">
        <v>49</v>
      </c>
      <c r="AO72" s="5" t="s">
        <v>49</v>
      </c>
      <c r="AP72" s="5" t="s">
        <v>49</v>
      </c>
      <c r="AQ72" s="5" t="s">
        <v>49</v>
      </c>
      <c r="AR72" s="6" t="s">
        <v>49</v>
      </c>
    </row>
    <row r="73" spans="1:44" ht="12.5" x14ac:dyDescent="0.25">
      <c r="A73" s="7">
        <v>45800.468324837959</v>
      </c>
      <c r="B73" s="8" t="s">
        <v>128</v>
      </c>
      <c r="C73" s="8" t="s">
        <v>45</v>
      </c>
      <c r="D73" s="8" t="s">
        <v>52</v>
      </c>
      <c r="E73" s="8" t="s">
        <v>123</v>
      </c>
      <c r="G73" s="8" t="s">
        <v>48</v>
      </c>
      <c r="H73" s="8" t="s">
        <v>49</v>
      </c>
      <c r="I73" s="8" t="s">
        <v>48</v>
      </c>
      <c r="J73" s="8" t="s">
        <v>48</v>
      </c>
      <c r="K73" s="8" t="s">
        <v>48</v>
      </c>
      <c r="L73" s="8" t="s">
        <v>50</v>
      </c>
      <c r="M73" s="8" t="s">
        <v>48</v>
      </c>
      <c r="N73" s="8" t="s">
        <v>48</v>
      </c>
      <c r="O73" s="8" t="s">
        <v>48</v>
      </c>
      <c r="P73" s="8" t="s">
        <v>48</v>
      </c>
      <c r="Q73" s="8" t="s">
        <v>49</v>
      </c>
      <c r="R73" s="8" t="s">
        <v>48</v>
      </c>
      <c r="S73" s="8" t="s">
        <v>48</v>
      </c>
      <c r="T73" s="8" t="s">
        <v>48</v>
      </c>
      <c r="U73" s="8" t="s">
        <v>48</v>
      </c>
      <c r="V73" s="8" t="s">
        <v>49</v>
      </c>
      <c r="W73" s="8" t="s">
        <v>49</v>
      </c>
      <c r="X73" s="8" t="s">
        <v>49</v>
      </c>
      <c r="Y73" s="8" t="s">
        <v>49</v>
      </c>
      <c r="Z73" s="8" t="s">
        <v>49</v>
      </c>
      <c r="AA73" s="8" t="s">
        <v>48</v>
      </c>
      <c r="AB73" s="8" t="s">
        <v>48</v>
      </c>
      <c r="AC73" s="8" t="s">
        <v>49</v>
      </c>
      <c r="AD73" s="8" t="s">
        <v>48</v>
      </c>
      <c r="AE73" s="8" t="s">
        <v>48</v>
      </c>
      <c r="AF73" s="8" t="s">
        <v>48</v>
      </c>
      <c r="AG73" s="8" t="s">
        <v>48</v>
      </c>
      <c r="AH73" s="8" t="s">
        <v>48</v>
      </c>
      <c r="AI73" s="8" t="s">
        <v>48</v>
      </c>
      <c r="AJ73" s="8" t="s">
        <v>48</v>
      </c>
      <c r="AK73" s="8" t="s">
        <v>49</v>
      </c>
      <c r="AL73" s="8" t="s">
        <v>49</v>
      </c>
      <c r="AM73" s="8" t="s">
        <v>48</v>
      </c>
      <c r="AN73" s="8" t="s">
        <v>48</v>
      </c>
      <c r="AO73" s="8" t="s">
        <v>48</v>
      </c>
      <c r="AP73" s="8" t="s">
        <v>49</v>
      </c>
      <c r="AQ73" s="8" t="s">
        <v>48</v>
      </c>
      <c r="AR73" s="9" t="s">
        <v>48</v>
      </c>
    </row>
    <row r="74" spans="1:44" ht="12.5" x14ac:dyDescent="0.25">
      <c r="A74" s="4">
        <v>45800.468396087963</v>
      </c>
      <c r="B74" s="5" t="s">
        <v>129</v>
      </c>
      <c r="C74" s="5" t="s">
        <v>45</v>
      </c>
      <c r="D74" s="5" t="s">
        <v>86</v>
      </c>
      <c r="E74" s="5" t="s">
        <v>123</v>
      </c>
      <c r="G74" s="5" t="s">
        <v>49</v>
      </c>
      <c r="H74" s="5" t="s">
        <v>49</v>
      </c>
      <c r="I74" s="5" t="s">
        <v>48</v>
      </c>
      <c r="J74" s="5" t="s">
        <v>48</v>
      </c>
      <c r="K74" s="5" t="s">
        <v>48</v>
      </c>
      <c r="L74" s="5" t="s">
        <v>50</v>
      </c>
      <c r="M74" s="5" t="s">
        <v>49</v>
      </c>
      <c r="N74" s="5" t="s">
        <v>48</v>
      </c>
      <c r="O74" s="5" t="s">
        <v>48</v>
      </c>
      <c r="P74" s="5" t="s">
        <v>48</v>
      </c>
      <c r="Q74" s="5" t="s">
        <v>49</v>
      </c>
      <c r="R74" s="5" t="s">
        <v>50</v>
      </c>
      <c r="S74" s="5" t="s">
        <v>49</v>
      </c>
      <c r="T74" s="5" t="s">
        <v>48</v>
      </c>
      <c r="U74" s="5" t="s">
        <v>48</v>
      </c>
      <c r="V74" s="5" t="s">
        <v>48</v>
      </c>
      <c r="W74" s="5" t="s">
        <v>49</v>
      </c>
      <c r="X74" s="5" t="s">
        <v>48</v>
      </c>
      <c r="Y74" s="5" t="s">
        <v>49</v>
      </c>
      <c r="Z74" s="5" t="s">
        <v>48</v>
      </c>
      <c r="AA74" s="5" t="s">
        <v>48</v>
      </c>
      <c r="AB74" s="5" t="s">
        <v>49</v>
      </c>
      <c r="AC74" s="5" t="s">
        <v>49</v>
      </c>
      <c r="AD74" s="5" t="s">
        <v>48</v>
      </c>
      <c r="AE74" s="5" t="s">
        <v>49</v>
      </c>
      <c r="AF74" s="5" t="s">
        <v>48</v>
      </c>
      <c r="AG74" s="5" t="s">
        <v>48</v>
      </c>
      <c r="AH74" s="5" t="s">
        <v>48</v>
      </c>
      <c r="AI74" s="5" t="s">
        <v>48</v>
      </c>
      <c r="AJ74" s="5" t="s">
        <v>48</v>
      </c>
      <c r="AK74" s="5" t="s">
        <v>48</v>
      </c>
      <c r="AL74" s="5" t="s">
        <v>49</v>
      </c>
      <c r="AM74" s="5" t="s">
        <v>49</v>
      </c>
      <c r="AN74" s="5" t="s">
        <v>49</v>
      </c>
      <c r="AO74" s="5" t="s">
        <v>50</v>
      </c>
      <c r="AP74" s="5" t="s">
        <v>49</v>
      </c>
      <c r="AQ74" s="5" t="s">
        <v>49</v>
      </c>
      <c r="AR74" s="6" t="s">
        <v>49</v>
      </c>
    </row>
    <row r="75" spans="1:44" ht="12.5" x14ac:dyDescent="0.25">
      <c r="A75" s="7">
        <v>45800.468440162032</v>
      </c>
      <c r="B75" s="8" t="s">
        <v>130</v>
      </c>
      <c r="C75" s="8" t="s">
        <v>45</v>
      </c>
      <c r="D75" s="8" t="s">
        <v>52</v>
      </c>
      <c r="E75" s="8" t="s">
        <v>123</v>
      </c>
      <c r="G75" s="8" t="s">
        <v>48</v>
      </c>
      <c r="H75" s="8" t="s">
        <v>48</v>
      </c>
      <c r="I75" s="8" t="s">
        <v>48</v>
      </c>
      <c r="J75" s="8" t="s">
        <v>50</v>
      </c>
      <c r="K75" s="8" t="s">
        <v>54</v>
      </c>
      <c r="L75" s="8" t="s">
        <v>54</v>
      </c>
      <c r="M75" s="8" t="s">
        <v>48</v>
      </c>
      <c r="N75" s="8" t="s">
        <v>50</v>
      </c>
      <c r="O75" s="8" t="s">
        <v>48</v>
      </c>
      <c r="P75" s="8" t="s">
        <v>50</v>
      </c>
      <c r="Q75" s="8" t="s">
        <v>49</v>
      </c>
      <c r="R75" s="8" t="s">
        <v>50</v>
      </c>
      <c r="S75" s="8" t="s">
        <v>48</v>
      </c>
      <c r="T75" s="8" t="s">
        <v>48</v>
      </c>
      <c r="U75" s="8" t="s">
        <v>48</v>
      </c>
      <c r="V75" s="8" t="s">
        <v>49</v>
      </c>
      <c r="W75" s="8" t="s">
        <v>48</v>
      </c>
      <c r="X75" s="8" t="s">
        <v>48</v>
      </c>
      <c r="Y75" s="8" t="s">
        <v>48</v>
      </c>
      <c r="Z75" s="8" t="s">
        <v>49</v>
      </c>
      <c r="AA75" s="8" t="s">
        <v>48</v>
      </c>
      <c r="AB75" s="8" t="s">
        <v>48</v>
      </c>
      <c r="AC75" s="8" t="s">
        <v>49</v>
      </c>
      <c r="AD75" s="8" t="s">
        <v>48</v>
      </c>
      <c r="AE75" s="8" t="s">
        <v>48</v>
      </c>
      <c r="AF75" s="8" t="s">
        <v>49</v>
      </c>
      <c r="AG75" s="8" t="s">
        <v>49</v>
      </c>
      <c r="AH75" s="8" t="s">
        <v>50</v>
      </c>
      <c r="AI75" s="8" t="s">
        <v>48</v>
      </c>
      <c r="AJ75" s="8" t="s">
        <v>48</v>
      </c>
      <c r="AK75" s="8" t="s">
        <v>48</v>
      </c>
      <c r="AL75" s="8" t="s">
        <v>50</v>
      </c>
      <c r="AM75" s="8" t="s">
        <v>50</v>
      </c>
      <c r="AN75" s="8" t="s">
        <v>48</v>
      </c>
      <c r="AO75" s="8" t="s">
        <v>50</v>
      </c>
      <c r="AP75" s="8" t="s">
        <v>48</v>
      </c>
      <c r="AQ75" s="8" t="s">
        <v>48</v>
      </c>
      <c r="AR75" s="9" t="s">
        <v>48</v>
      </c>
    </row>
    <row r="76" spans="1:44" ht="12.5" x14ac:dyDescent="0.25">
      <c r="A76" s="4">
        <v>45800.468443391204</v>
      </c>
      <c r="B76" s="5" t="s">
        <v>131</v>
      </c>
      <c r="C76" s="5" t="s">
        <v>45</v>
      </c>
      <c r="D76" s="5" t="s">
        <v>52</v>
      </c>
      <c r="E76" s="5" t="s">
        <v>123</v>
      </c>
      <c r="G76" s="5" t="s">
        <v>48</v>
      </c>
      <c r="H76" s="5" t="s">
        <v>48</v>
      </c>
      <c r="I76" s="5" t="s">
        <v>48</v>
      </c>
      <c r="J76" s="5" t="s">
        <v>49</v>
      </c>
      <c r="K76" s="5" t="s">
        <v>49</v>
      </c>
      <c r="L76" s="5" t="s">
        <v>48</v>
      </c>
      <c r="M76" s="5" t="s">
        <v>48</v>
      </c>
      <c r="N76" s="5" t="s">
        <v>48</v>
      </c>
      <c r="O76" s="5" t="s">
        <v>48</v>
      </c>
      <c r="P76" s="5" t="s">
        <v>50</v>
      </c>
      <c r="Q76" s="5" t="s">
        <v>48</v>
      </c>
      <c r="R76" s="5" t="s">
        <v>49</v>
      </c>
      <c r="S76" s="5" t="s">
        <v>48</v>
      </c>
      <c r="T76" s="5" t="s">
        <v>48</v>
      </c>
      <c r="U76" s="5" t="s">
        <v>48</v>
      </c>
      <c r="V76" s="5" t="s">
        <v>48</v>
      </c>
      <c r="W76" s="5" t="s">
        <v>48</v>
      </c>
      <c r="X76" s="5" t="s">
        <v>48</v>
      </c>
      <c r="Y76" s="5" t="s">
        <v>48</v>
      </c>
      <c r="Z76" s="5" t="s">
        <v>48</v>
      </c>
      <c r="AA76" s="5" t="s">
        <v>48</v>
      </c>
      <c r="AB76" s="5" t="s">
        <v>48</v>
      </c>
      <c r="AC76" s="5" t="s">
        <v>48</v>
      </c>
      <c r="AD76" s="5" t="s">
        <v>48</v>
      </c>
      <c r="AE76" s="5" t="s">
        <v>48</v>
      </c>
      <c r="AF76" s="5" t="s">
        <v>48</v>
      </c>
      <c r="AG76" s="5" t="s">
        <v>48</v>
      </c>
      <c r="AH76" s="5" t="s">
        <v>48</v>
      </c>
      <c r="AI76" s="5" t="s">
        <v>48</v>
      </c>
      <c r="AJ76" s="5" t="s">
        <v>48</v>
      </c>
      <c r="AK76" s="5" t="s">
        <v>48</v>
      </c>
      <c r="AL76" s="5" t="s">
        <v>49</v>
      </c>
      <c r="AM76" s="5" t="s">
        <v>48</v>
      </c>
      <c r="AN76" s="5" t="s">
        <v>48</v>
      </c>
      <c r="AO76" s="5" t="s">
        <v>48</v>
      </c>
      <c r="AP76" s="5" t="s">
        <v>48</v>
      </c>
      <c r="AQ76" s="5" t="s">
        <v>48</v>
      </c>
      <c r="AR76" s="6" t="s">
        <v>48</v>
      </c>
    </row>
    <row r="77" spans="1:44" ht="12.5" x14ac:dyDescent="0.25">
      <c r="A77" s="7">
        <v>45800.468499143521</v>
      </c>
      <c r="B77" s="8" t="s">
        <v>132</v>
      </c>
      <c r="C77" s="8" t="s">
        <v>45</v>
      </c>
      <c r="D77" s="8" t="s">
        <v>52</v>
      </c>
      <c r="E77" s="8" t="s">
        <v>123</v>
      </c>
      <c r="G77" s="8" t="s">
        <v>48</v>
      </c>
      <c r="H77" s="8" t="s">
        <v>48</v>
      </c>
      <c r="I77" s="8" t="s">
        <v>48</v>
      </c>
      <c r="J77" s="8" t="s">
        <v>48</v>
      </c>
      <c r="K77" s="8" t="s">
        <v>49</v>
      </c>
      <c r="L77" s="8" t="s">
        <v>48</v>
      </c>
      <c r="M77" s="8" t="s">
        <v>49</v>
      </c>
      <c r="N77" s="8" t="s">
        <v>49</v>
      </c>
      <c r="O77" s="8" t="s">
        <v>48</v>
      </c>
      <c r="P77" s="8" t="s">
        <v>48</v>
      </c>
      <c r="Q77" s="8" t="s">
        <v>49</v>
      </c>
      <c r="R77" s="8" t="s">
        <v>50</v>
      </c>
      <c r="S77" s="8" t="s">
        <v>50</v>
      </c>
      <c r="T77" s="8" t="s">
        <v>50</v>
      </c>
      <c r="U77" s="8" t="s">
        <v>48</v>
      </c>
      <c r="V77" s="8" t="s">
        <v>48</v>
      </c>
      <c r="W77" s="8" t="s">
        <v>48</v>
      </c>
      <c r="X77" s="8" t="s">
        <v>48</v>
      </c>
      <c r="Y77" s="8" t="s">
        <v>48</v>
      </c>
      <c r="Z77" s="8" t="s">
        <v>49</v>
      </c>
      <c r="AA77" s="8" t="s">
        <v>49</v>
      </c>
      <c r="AB77" s="8" t="s">
        <v>48</v>
      </c>
      <c r="AC77" s="8" t="s">
        <v>49</v>
      </c>
      <c r="AD77" s="8" t="s">
        <v>49</v>
      </c>
      <c r="AE77" s="8" t="s">
        <v>48</v>
      </c>
      <c r="AF77" s="8" t="s">
        <v>49</v>
      </c>
      <c r="AG77" s="8" t="s">
        <v>48</v>
      </c>
      <c r="AH77" s="8" t="s">
        <v>48</v>
      </c>
      <c r="AI77" s="8" t="s">
        <v>48</v>
      </c>
      <c r="AJ77" s="8" t="s">
        <v>48</v>
      </c>
      <c r="AK77" s="8" t="s">
        <v>48</v>
      </c>
      <c r="AL77" s="8" t="s">
        <v>48</v>
      </c>
      <c r="AM77" s="8" t="s">
        <v>48</v>
      </c>
      <c r="AN77" s="8" t="s">
        <v>48</v>
      </c>
      <c r="AO77" s="8" t="s">
        <v>48</v>
      </c>
      <c r="AP77" s="8" t="s">
        <v>48</v>
      </c>
      <c r="AQ77" s="8" t="s">
        <v>48</v>
      </c>
      <c r="AR77" s="9" t="s">
        <v>48</v>
      </c>
    </row>
    <row r="78" spans="1:44" ht="12.5" x14ac:dyDescent="0.25">
      <c r="A78" s="4">
        <v>45800.468535636574</v>
      </c>
      <c r="B78" s="5" t="s">
        <v>133</v>
      </c>
      <c r="C78" s="5" t="s">
        <v>45</v>
      </c>
      <c r="D78" s="5" t="s">
        <v>52</v>
      </c>
      <c r="E78" s="5" t="s">
        <v>123</v>
      </c>
      <c r="G78" s="5" t="s">
        <v>48</v>
      </c>
      <c r="H78" s="5" t="s">
        <v>48</v>
      </c>
      <c r="I78" s="5" t="s">
        <v>48</v>
      </c>
      <c r="J78" s="5" t="s">
        <v>48</v>
      </c>
      <c r="K78" s="5" t="s">
        <v>50</v>
      </c>
      <c r="L78" s="5" t="s">
        <v>63</v>
      </c>
      <c r="M78" s="5" t="s">
        <v>50</v>
      </c>
      <c r="N78" s="5" t="s">
        <v>48</v>
      </c>
      <c r="O78" s="5" t="s">
        <v>48</v>
      </c>
      <c r="P78" s="5" t="s">
        <v>48</v>
      </c>
      <c r="Q78" s="5" t="s">
        <v>49</v>
      </c>
      <c r="R78" s="5" t="s">
        <v>48</v>
      </c>
      <c r="S78" s="5" t="s">
        <v>48</v>
      </c>
      <c r="T78" s="5" t="s">
        <v>48</v>
      </c>
      <c r="U78" s="5" t="s">
        <v>48</v>
      </c>
      <c r="V78" s="5" t="s">
        <v>48</v>
      </c>
      <c r="W78" s="5" t="s">
        <v>48</v>
      </c>
      <c r="X78" s="5" t="s">
        <v>48</v>
      </c>
      <c r="Y78" s="5" t="s">
        <v>48</v>
      </c>
      <c r="Z78" s="5" t="s">
        <v>48</v>
      </c>
      <c r="AA78" s="5" t="s">
        <v>48</v>
      </c>
      <c r="AB78" s="5" t="s">
        <v>48</v>
      </c>
      <c r="AC78" s="5" t="s">
        <v>48</v>
      </c>
      <c r="AD78" s="5" t="s">
        <v>48</v>
      </c>
      <c r="AE78" s="5" t="s">
        <v>48</v>
      </c>
      <c r="AF78" s="5" t="s">
        <v>48</v>
      </c>
      <c r="AG78" s="5" t="s">
        <v>48</v>
      </c>
      <c r="AH78" s="5" t="s">
        <v>48</v>
      </c>
      <c r="AI78" s="5" t="s">
        <v>48</v>
      </c>
      <c r="AJ78" s="5" t="s">
        <v>48</v>
      </c>
      <c r="AK78" s="5" t="s">
        <v>50</v>
      </c>
      <c r="AL78" s="5" t="s">
        <v>49</v>
      </c>
      <c r="AM78" s="5" t="s">
        <v>48</v>
      </c>
      <c r="AN78" s="5" t="s">
        <v>48</v>
      </c>
      <c r="AO78" s="5" t="s">
        <v>49</v>
      </c>
      <c r="AP78" s="5" t="s">
        <v>48</v>
      </c>
      <c r="AQ78" s="5" t="s">
        <v>48</v>
      </c>
      <c r="AR78" s="6" t="s">
        <v>49</v>
      </c>
    </row>
    <row r="79" spans="1:44" ht="12.5" x14ac:dyDescent="0.25">
      <c r="A79" s="7">
        <v>45800.468619756939</v>
      </c>
      <c r="B79" s="8" t="s">
        <v>134</v>
      </c>
      <c r="C79" s="8" t="s">
        <v>45</v>
      </c>
      <c r="D79" s="8" t="s">
        <v>52</v>
      </c>
      <c r="E79" s="8" t="s">
        <v>123</v>
      </c>
      <c r="G79" s="8" t="s">
        <v>49</v>
      </c>
      <c r="H79" s="8" t="s">
        <v>49</v>
      </c>
      <c r="I79" s="8" t="s">
        <v>49</v>
      </c>
      <c r="J79" s="8" t="s">
        <v>49</v>
      </c>
      <c r="K79" s="8" t="s">
        <v>50</v>
      </c>
      <c r="L79" s="8" t="s">
        <v>50</v>
      </c>
      <c r="M79" s="8" t="s">
        <v>49</v>
      </c>
      <c r="N79" s="8" t="s">
        <v>49</v>
      </c>
      <c r="O79" s="8" t="s">
        <v>50</v>
      </c>
      <c r="P79" s="8" t="s">
        <v>49</v>
      </c>
      <c r="Q79" s="8" t="s">
        <v>49</v>
      </c>
      <c r="R79" s="8" t="s">
        <v>50</v>
      </c>
      <c r="S79" s="8" t="s">
        <v>49</v>
      </c>
      <c r="T79" s="8" t="s">
        <v>49</v>
      </c>
      <c r="U79" s="8" t="s">
        <v>49</v>
      </c>
      <c r="V79" s="8" t="s">
        <v>49</v>
      </c>
      <c r="W79" s="8" t="s">
        <v>49</v>
      </c>
      <c r="X79" s="8" t="s">
        <v>49</v>
      </c>
      <c r="Y79" s="8" t="s">
        <v>49</v>
      </c>
      <c r="Z79" s="8" t="s">
        <v>49</v>
      </c>
      <c r="AA79" s="8" t="s">
        <v>49</v>
      </c>
      <c r="AB79" s="8" t="s">
        <v>49</v>
      </c>
      <c r="AC79" s="8" t="s">
        <v>50</v>
      </c>
      <c r="AD79" s="8" t="s">
        <v>50</v>
      </c>
      <c r="AE79" s="8" t="s">
        <v>50</v>
      </c>
      <c r="AF79" s="8" t="s">
        <v>49</v>
      </c>
      <c r="AG79" s="8" t="s">
        <v>49</v>
      </c>
      <c r="AH79" s="8" t="s">
        <v>49</v>
      </c>
      <c r="AI79" s="8" t="s">
        <v>49</v>
      </c>
      <c r="AJ79" s="8" t="s">
        <v>49</v>
      </c>
      <c r="AK79" s="8" t="s">
        <v>50</v>
      </c>
      <c r="AL79" s="8" t="s">
        <v>50</v>
      </c>
      <c r="AM79" s="8" t="s">
        <v>50</v>
      </c>
      <c r="AN79" s="8" t="s">
        <v>50</v>
      </c>
      <c r="AO79" s="8" t="s">
        <v>50</v>
      </c>
      <c r="AP79" s="8" t="s">
        <v>49</v>
      </c>
      <c r="AQ79" s="8" t="s">
        <v>50</v>
      </c>
      <c r="AR79" s="9" t="s">
        <v>49</v>
      </c>
    </row>
    <row r="80" spans="1:44" ht="12.5" x14ac:dyDescent="0.25">
      <c r="A80" s="4">
        <v>45800.46864619213</v>
      </c>
      <c r="B80" s="5" t="s">
        <v>135</v>
      </c>
      <c r="C80" s="5" t="s">
        <v>45</v>
      </c>
      <c r="D80" s="5" t="s">
        <v>52</v>
      </c>
      <c r="E80" s="5" t="s">
        <v>123</v>
      </c>
      <c r="G80" s="5" t="s">
        <v>49</v>
      </c>
      <c r="H80" s="5" t="s">
        <v>48</v>
      </c>
      <c r="I80" s="5" t="s">
        <v>49</v>
      </c>
      <c r="J80" s="5" t="s">
        <v>49</v>
      </c>
      <c r="K80" s="5" t="s">
        <v>49</v>
      </c>
      <c r="L80" s="5" t="s">
        <v>54</v>
      </c>
      <c r="M80" s="5" t="s">
        <v>49</v>
      </c>
      <c r="N80" s="5" t="s">
        <v>48</v>
      </c>
      <c r="O80" s="5" t="s">
        <v>48</v>
      </c>
      <c r="P80" s="5" t="s">
        <v>48</v>
      </c>
      <c r="Q80" s="5" t="s">
        <v>49</v>
      </c>
      <c r="R80" s="5" t="s">
        <v>50</v>
      </c>
      <c r="S80" s="5" t="s">
        <v>49</v>
      </c>
      <c r="T80" s="5" t="s">
        <v>48</v>
      </c>
      <c r="U80" s="5" t="s">
        <v>49</v>
      </c>
      <c r="V80" s="5" t="s">
        <v>48</v>
      </c>
      <c r="W80" s="5" t="s">
        <v>49</v>
      </c>
      <c r="X80" s="5" t="s">
        <v>49</v>
      </c>
      <c r="Y80" s="5" t="s">
        <v>48</v>
      </c>
      <c r="Z80" s="5" t="s">
        <v>48</v>
      </c>
      <c r="AA80" s="5" t="s">
        <v>48</v>
      </c>
      <c r="AB80" s="5" t="s">
        <v>48</v>
      </c>
      <c r="AC80" s="5" t="s">
        <v>49</v>
      </c>
      <c r="AD80" s="5" t="s">
        <v>48</v>
      </c>
      <c r="AE80" s="5" t="s">
        <v>48</v>
      </c>
      <c r="AF80" s="5" t="s">
        <v>48</v>
      </c>
      <c r="AG80" s="5" t="s">
        <v>48</v>
      </c>
      <c r="AH80" s="5" t="s">
        <v>49</v>
      </c>
      <c r="AI80" s="5" t="s">
        <v>49</v>
      </c>
      <c r="AJ80" s="5" t="s">
        <v>49</v>
      </c>
      <c r="AK80" s="5" t="s">
        <v>50</v>
      </c>
      <c r="AL80" s="5" t="s">
        <v>50</v>
      </c>
      <c r="AM80" s="5" t="s">
        <v>48</v>
      </c>
      <c r="AN80" s="5" t="s">
        <v>49</v>
      </c>
      <c r="AO80" s="5" t="s">
        <v>49</v>
      </c>
      <c r="AP80" s="5" t="s">
        <v>49</v>
      </c>
      <c r="AQ80" s="5" t="s">
        <v>49</v>
      </c>
      <c r="AR80" s="6" t="s">
        <v>48</v>
      </c>
    </row>
    <row r="81" spans="1:44" ht="12.5" x14ac:dyDescent="0.25">
      <c r="A81" s="7">
        <v>45800.468681030092</v>
      </c>
      <c r="B81" s="8" t="s">
        <v>136</v>
      </c>
      <c r="C81" s="8" t="s">
        <v>45</v>
      </c>
      <c r="D81" s="8" t="s">
        <v>52</v>
      </c>
      <c r="E81" s="8" t="s">
        <v>123</v>
      </c>
      <c r="G81" s="8" t="s">
        <v>48</v>
      </c>
      <c r="H81" s="8" t="s">
        <v>49</v>
      </c>
      <c r="I81" s="8" t="s">
        <v>49</v>
      </c>
      <c r="J81" s="8" t="s">
        <v>50</v>
      </c>
      <c r="K81" s="8" t="s">
        <v>54</v>
      </c>
      <c r="L81" s="8" t="s">
        <v>50</v>
      </c>
      <c r="M81" s="8" t="s">
        <v>48</v>
      </c>
      <c r="N81" s="8" t="s">
        <v>49</v>
      </c>
      <c r="O81" s="8" t="s">
        <v>49</v>
      </c>
      <c r="P81" s="8" t="s">
        <v>48</v>
      </c>
      <c r="Q81" s="8" t="s">
        <v>48</v>
      </c>
      <c r="R81" s="8" t="s">
        <v>49</v>
      </c>
      <c r="S81" s="8" t="s">
        <v>49</v>
      </c>
      <c r="T81" s="8" t="s">
        <v>49</v>
      </c>
      <c r="U81" s="8" t="s">
        <v>48</v>
      </c>
      <c r="V81" s="8" t="s">
        <v>50</v>
      </c>
      <c r="W81" s="8" t="s">
        <v>49</v>
      </c>
      <c r="X81" s="8" t="s">
        <v>50</v>
      </c>
      <c r="Y81" s="8" t="s">
        <v>49</v>
      </c>
      <c r="Z81" s="8" t="s">
        <v>49</v>
      </c>
      <c r="AA81" s="8" t="s">
        <v>49</v>
      </c>
      <c r="AB81" s="8" t="s">
        <v>48</v>
      </c>
      <c r="AC81" s="8" t="s">
        <v>48</v>
      </c>
      <c r="AD81" s="8" t="s">
        <v>48</v>
      </c>
      <c r="AE81" s="8" t="s">
        <v>49</v>
      </c>
      <c r="AF81" s="8" t="s">
        <v>49</v>
      </c>
      <c r="AG81" s="8" t="s">
        <v>49</v>
      </c>
      <c r="AH81" s="8" t="s">
        <v>49</v>
      </c>
      <c r="AI81" s="8" t="s">
        <v>49</v>
      </c>
      <c r="AJ81" s="8" t="s">
        <v>49</v>
      </c>
      <c r="AK81" s="8" t="s">
        <v>50</v>
      </c>
      <c r="AL81" s="8" t="s">
        <v>50</v>
      </c>
      <c r="AM81" s="8" t="s">
        <v>49</v>
      </c>
      <c r="AN81" s="8" t="s">
        <v>49</v>
      </c>
      <c r="AO81" s="8" t="s">
        <v>49</v>
      </c>
      <c r="AP81" s="8" t="s">
        <v>48</v>
      </c>
      <c r="AQ81" s="8" t="s">
        <v>48</v>
      </c>
      <c r="AR81" s="9" t="s">
        <v>49</v>
      </c>
    </row>
    <row r="82" spans="1:44" ht="12.5" x14ac:dyDescent="0.25">
      <c r="A82" s="4">
        <v>45800.468682118051</v>
      </c>
      <c r="B82" s="5" t="s">
        <v>137</v>
      </c>
      <c r="C82" s="5" t="s">
        <v>45</v>
      </c>
      <c r="D82" s="5" t="s">
        <v>52</v>
      </c>
      <c r="E82" s="5" t="s">
        <v>123</v>
      </c>
      <c r="G82" s="5" t="s">
        <v>50</v>
      </c>
      <c r="H82" s="5" t="s">
        <v>49</v>
      </c>
      <c r="I82" s="5" t="s">
        <v>50</v>
      </c>
      <c r="J82" s="5" t="s">
        <v>54</v>
      </c>
      <c r="K82" s="5" t="s">
        <v>54</v>
      </c>
      <c r="L82" s="5" t="s">
        <v>48</v>
      </c>
      <c r="M82" s="5" t="s">
        <v>50</v>
      </c>
      <c r="N82" s="5" t="s">
        <v>54</v>
      </c>
      <c r="O82" s="5" t="s">
        <v>54</v>
      </c>
      <c r="P82" s="5" t="s">
        <v>48</v>
      </c>
      <c r="Q82" s="5" t="s">
        <v>50</v>
      </c>
      <c r="R82" s="5" t="s">
        <v>54</v>
      </c>
      <c r="S82" s="5" t="s">
        <v>50</v>
      </c>
      <c r="T82" s="5" t="s">
        <v>50</v>
      </c>
      <c r="U82" s="5" t="s">
        <v>49</v>
      </c>
      <c r="V82" s="5" t="s">
        <v>48</v>
      </c>
      <c r="W82" s="5" t="s">
        <v>48</v>
      </c>
      <c r="X82" s="5" t="s">
        <v>50</v>
      </c>
      <c r="Y82" s="5" t="s">
        <v>50</v>
      </c>
      <c r="Z82" s="5" t="s">
        <v>50</v>
      </c>
      <c r="AA82" s="5" t="s">
        <v>49</v>
      </c>
      <c r="AB82" s="5" t="s">
        <v>48</v>
      </c>
      <c r="AC82" s="5" t="s">
        <v>50</v>
      </c>
      <c r="AD82" s="5" t="s">
        <v>48</v>
      </c>
      <c r="AE82" s="5" t="s">
        <v>49</v>
      </c>
      <c r="AF82" s="5" t="s">
        <v>48</v>
      </c>
      <c r="AG82" s="5" t="s">
        <v>50</v>
      </c>
      <c r="AH82" s="5" t="s">
        <v>49</v>
      </c>
      <c r="AI82" s="5" t="s">
        <v>48</v>
      </c>
      <c r="AJ82" s="5" t="s">
        <v>49</v>
      </c>
      <c r="AK82" s="5" t="s">
        <v>49</v>
      </c>
      <c r="AL82" s="5" t="s">
        <v>54</v>
      </c>
      <c r="AM82" s="5" t="s">
        <v>50</v>
      </c>
      <c r="AN82" s="5" t="s">
        <v>49</v>
      </c>
      <c r="AO82" s="5" t="s">
        <v>49</v>
      </c>
      <c r="AP82" s="5" t="s">
        <v>48</v>
      </c>
      <c r="AQ82" s="5" t="s">
        <v>48</v>
      </c>
      <c r="AR82" s="6" t="s">
        <v>48</v>
      </c>
    </row>
    <row r="83" spans="1:44" ht="12.5" x14ac:dyDescent="0.25">
      <c r="A83" s="7">
        <v>45800.468693402778</v>
      </c>
      <c r="B83" s="8" t="s">
        <v>138</v>
      </c>
      <c r="C83" s="8" t="s">
        <v>45</v>
      </c>
      <c r="D83" s="8" t="s">
        <v>52</v>
      </c>
      <c r="E83" s="8" t="s">
        <v>123</v>
      </c>
      <c r="G83" s="8" t="s">
        <v>48</v>
      </c>
      <c r="H83" s="8" t="s">
        <v>48</v>
      </c>
      <c r="I83" s="8" t="s">
        <v>48</v>
      </c>
      <c r="J83" s="8" t="s">
        <v>49</v>
      </c>
      <c r="K83" s="8" t="s">
        <v>48</v>
      </c>
      <c r="L83" s="8" t="s">
        <v>50</v>
      </c>
      <c r="M83" s="8" t="s">
        <v>48</v>
      </c>
      <c r="N83" s="8" t="s">
        <v>48</v>
      </c>
      <c r="O83" s="8" t="s">
        <v>48</v>
      </c>
      <c r="P83" s="8" t="s">
        <v>48</v>
      </c>
      <c r="Q83" s="8" t="s">
        <v>48</v>
      </c>
      <c r="R83" s="8" t="s">
        <v>50</v>
      </c>
      <c r="S83" s="8" t="s">
        <v>48</v>
      </c>
      <c r="T83" s="8" t="s">
        <v>48</v>
      </c>
      <c r="U83" s="8" t="s">
        <v>48</v>
      </c>
      <c r="V83" s="8" t="s">
        <v>48</v>
      </c>
      <c r="W83" s="8" t="s">
        <v>49</v>
      </c>
      <c r="X83" s="8" t="s">
        <v>48</v>
      </c>
      <c r="Y83" s="8" t="s">
        <v>48</v>
      </c>
      <c r="Z83" s="8" t="s">
        <v>48</v>
      </c>
      <c r="AA83" s="8" t="s">
        <v>49</v>
      </c>
      <c r="AB83" s="8" t="s">
        <v>48</v>
      </c>
      <c r="AC83" s="8" t="s">
        <v>48</v>
      </c>
      <c r="AD83" s="8" t="s">
        <v>48</v>
      </c>
      <c r="AE83" s="8" t="s">
        <v>49</v>
      </c>
      <c r="AF83" s="8" t="s">
        <v>48</v>
      </c>
      <c r="AG83" s="8" t="s">
        <v>48</v>
      </c>
      <c r="AH83" s="8" t="s">
        <v>48</v>
      </c>
      <c r="AI83" s="8" t="s">
        <v>49</v>
      </c>
      <c r="AJ83" s="8" t="s">
        <v>49</v>
      </c>
      <c r="AK83" s="8" t="s">
        <v>48</v>
      </c>
      <c r="AL83" s="8" t="s">
        <v>49</v>
      </c>
      <c r="AM83" s="8" t="s">
        <v>48</v>
      </c>
      <c r="AN83" s="8" t="s">
        <v>48</v>
      </c>
      <c r="AO83" s="8" t="s">
        <v>48</v>
      </c>
      <c r="AP83" s="8" t="s">
        <v>48</v>
      </c>
      <c r="AQ83" s="8" t="s">
        <v>48</v>
      </c>
      <c r="AR83" s="9" t="s">
        <v>49</v>
      </c>
    </row>
    <row r="84" spans="1:44" ht="12.5" x14ac:dyDescent="0.25">
      <c r="A84" s="4">
        <v>45800.468776203707</v>
      </c>
      <c r="B84" s="5" t="s">
        <v>139</v>
      </c>
      <c r="C84" s="5" t="s">
        <v>45</v>
      </c>
      <c r="D84" s="5" t="s">
        <v>52</v>
      </c>
      <c r="E84" s="5" t="s">
        <v>123</v>
      </c>
      <c r="G84" s="5" t="s">
        <v>48</v>
      </c>
      <c r="H84" s="5" t="s">
        <v>48</v>
      </c>
      <c r="I84" s="5" t="s">
        <v>48</v>
      </c>
      <c r="J84" s="5" t="s">
        <v>48</v>
      </c>
      <c r="K84" s="5" t="s">
        <v>48</v>
      </c>
      <c r="L84" s="5" t="s">
        <v>50</v>
      </c>
      <c r="M84" s="5" t="s">
        <v>48</v>
      </c>
      <c r="N84" s="5" t="s">
        <v>48</v>
      </c>
      <c r="O84" s="5" t="s">
        <v>48</v>
      </c>
      <c r="P84" s="5" t="s">
        <v>48</v>
      </c>
      <c r="Q84" s="5" t="s">
        <v>48</v>
      </c>
      <c r="R84" s="5" t="s">
        <v>48</v>
      </c>
      <c r="S84" s="5" t="s">
        <v>48</v>
      </c>
      <c r="T84" s="5" t="s">
        <v>50</v>
      </c>
      <c r="U84" s="5" t="s">
        <v>48</v>
      </c>
      <c r="V84" s="5" t="s">
        <v>50</v>
      </c>
      <c r="W84" s="5" t="s">
        <v>48</v>
      </c>
      <c r="X84" s="5" t="s">
        <v>48</v>
      </c>
      <c r="Y84" s="5" t="s">
        <v>48</v>
      </c>
      <c r="Z84" s="5" t="s">
        <v>48</v>
      </c>
      <c r="AA84" s="5" t="s">
        <v>48</v>
      </c>
      <c r="AB84" s="5" t="s">
        <v>48</v>
      </c>
      <c r="AC84" s="5" t="s">
        <v>48</v>
      </c>
      <c r="AD84" s="5" t="s">
        <v>48</v>
      </c>
      <c r="AE84" s="5" t="s">
        <v>48</v>
      </c>
      <c r="AF84" s="5" t="s">
        <v>48</v>
      </c>
      <c r="AG84" s="5" t="s">
        <v>48</v>
      </c>
      <c r="AH84" s="5" t="s">
        <v>48</v>
      </c>
      <c r="AI84" s="5" t="s">
        <v>48</v>
      </c>
      <c r="AJ84" s="5" t="s">
        <v>48</v>
      </c>
      <c r="AK84" s="5" t="s">
        <v>49</v>
      </c>
      <c r="AL84" s="5" t="s">
        <v>48</v>
      </c>
      <c r="AM84" s="5" t="s">
        <v>48</v>
      </c>
      <c r="AN84" s="5" t="s">
        <v>48</v>
      </c>
      <c r="AO84" s="5" t="s">
        <v>48</v>
      </c>
      <c r="AP84" s="5" t="s">
        <v>48</v>
      </c>
      <c r="AQ84" s="5" t="s">
        <v>48</v>
      </c>
      <c r="AR84" s="6" t="s">
        <v>48</v>
      </c>
    </row>
    <row r="85" spans="1:44" ht="12.5" x14ac:dyDescent="0.25">
      <c r="A85" s="7">
        <v>45800.468901898144</v>
      </c>
      <c r="B85" s="8" t="s">
        <v>140</v>
      </c>
      <c r="C85" s="8" t="s">
        <v>45</v>
      </c>
      <c r="D85" s="8" t="s">
        <v>52</v>
      </c>
      <c r="E85" s="8" t="s">
        <v>123</v>
      </c>
      <c r="G85" s="8" t="s">
        <v>50</v>
      </c>
      <c r="H85" s="8" t="s">
        <v>50</v>
      </c>
      <c r="I85" s="8" t="s">
        <v>50</v>
      </c>
      <c r="J85" s="8" t="s">
        <v>50</v>
      </c>
      <c r="K85" s="8" t="s">
        <v>54</v>
      </c>
      <c r="L85" s="8" t="s">
        <v>50</v>
      </c>
      <c r="M85" s="8" t="s">
        <v>54</v>
      </c>
      <c r="N85" s="8" t="s">
        <v>54</v>
      </c>
      <c r="O85" s="8" t="s">
        <v>50</v>
      </c>
      <c r="P85" s="8" t="s">
        <v>50</v>
      </c>
      <c r="Q85" s="8" t="s">
        <v>50</v>
      </c>
      <c r="R85" s="8" t="s">
        <v>50</v>
      </c>
      <c r="S85" s="8" t="s">
        <v>49</v>
      </c>
      <c r="T85" s="8" t="s">
        <v>48</v>
      </c>
      <c r="U85" s="8" t="s">
        <v>49</v>
      </c>
      <c r="V85" s="8" t="s">
        <v>48</v>
      </c>
      <c r="W85" s="8" t="s">
        <v>49</v>
      </c>
      <c r="X85" s="8" t="s">
        <v>50</v>
      </c>
      <c r="Y85" s="8" t="s">
        <v>49</v>
      </c>
      <c r="Z85" s="8" t="s">
        <v>49</v>
      </c>
      <c r="AA85" s="8" t="s">
        <v>50</v>
      </c>
      <c r="AB85" s="8" t="s">
        <v>50</v>
      </c>
      <c r="AC85" s="8" t="s">
        <v>50</v>
      </c>
      <c r="AD85" s="8" t="s">
        <v>50</v>
      </c>
      <c r="AE85" s="8" t="s">
        <v>50</v>
      </c>
      <c r="AF85" s="8" t="s">
        <v>50</v>
      </c>
      <c r="AG85" s="8" t="s">
        <v>54</v>
      </c>
      <c r="AH85" s="8" t="s">
        <v>54</v>
      </c>
      <c r="AI85" s="8" t="s">
        <v>50</v>
      </c>
      <c r="AJ85" s="8" t="s">
        <v>50</v>
      </c>
      <c r="AK85" s="8" t="s">
        <v>50</v>
      </c>
      <c r="AL85" s="8" t="s">
        <v>50</v>
      </c>
      <c r="AM85" s="8" t="s">
        <v>49</v>
      </c>
      <c r="AN85" s="8" t="s">
        <v>50</v>
      </c>
      <c r="AO85" s="8" t="s">
        <v>63</v>
      </c>
      <c r="AP85" s="8" t="s">
        <v>50</v>
      </c>
      <c r="AQ85" s="8" t="s">
        <v>50</v>
      </c>
      <c r="AR85" s="9" t="s">
        <v>49</v>
      </c>
    </row>
    <row r="86" spans="1:44" ht="12.5" x14ac:dyDescent="0.25">
      <c r="A86" s="4">
        <v>45800.468971585651</v>
      </c>
      <c r="B86" s="5" t="s">
        <v>141</v>
      </c>
      <c r="C86" s="5" t="s">
        <v>45</v>
      </c>
      <c r="D86" s="5" t="s">
        <v>52</v>
      </c>
      <c r="E86" s="5" t="s">
        <v>123</v>
      </c>
      <c r="G86" s="5" t="s">
        <v>54</v>
      </c>
      <c r="H86" s="5" t="s">
        <v>54</v>
      </c>
      <c r="I86" s="5" t="s">
        <v>50</v>
      </c>
      <c r="J86" s="5" t="s">
        <v>54</v>
      </c>
      <c r="K86" s="5" t="s">
        <v>54</v>
      </c>
      <c r="L86" s="5" t="s">
        <v>50</v>
      </c>
      <c r="M86" s="5" t="s">
        <v>63</v>
      </c>
      <c r="N86" s="5" t="s">
        <v>63</v>
      </c>
      <c r="O86" s="5" t="s">
        <v>50</v>
      </c>
      <c r="P86" s="5" t="s">
        <v>50</v>
      </c>
      <c r="Q86" s="5" t="s">
        <v>49</v>
      </c>
      <c r="R86" s="5" t="s">
        <v>54</v>
      </c>
      <c r="S86" s="5" t="s">
        <v>63</v>
      </c>
      <c r="T86" s="5" t="s">
        <v>50</v>
      </c>
      <c r="U86" s="5" t="s">
        <v>49</v>
      </c>
      <c r="V86" s="5" t="s">
        <v>63</v>
      </c>
      <c r="W86" s="5" t="s">
        <v>49</v>
      </c>
      <c r="X86" s="5" t="s">
        <v>54</v>
      </c>
      <c r="Y86" s="5" t="s">
        <v>48</v>
      </c>
      <c r="Z86" s="5" t="s">
        <v>50</v>
      </c>
      <c r="AA86" s="5" t="s">
        <v>50</v>
      </c>
      <c r="AB86" s="5" t="s">
        <v>49</v>
      </c>
      <c r="AC86" s="5" t="s">
        <v>49</v>
      </c>
      <c r="AD86" s="5" t="s">
        <v>50</v>
      </c>
      <c r="AE86" s="5" t="s">
        <v>49</v>
      </c>
      <c r="AF86" s="5" t="s">
        <v>48</v>
      </c>
      <c r="AG86" s="5" t="s">
        <v>54</v>
      </c>
      <c r="AH86" s="5" t="s">
        <v>50</v>
      </c>
      <c r="AI86" s="5" t="s">
        <v>49</v>
      </c>
      <c r="AJ86" s="5" t="s">
        <v>49</v>
      </c>
      <c r="AK86" s="5" t="s">
        <v>49</v>
      </c>
      <c r="AL86" s="5" t="s">
        <v>49</v>
      </c>
      <c r="AM86" s="5" t="s">
        <v>49</v>
      </c>
      <c r="AN86" s="5" t="s">
        <v>49</v>
      </c>
      <c r="AO86" s="5" t="s">
        <v>48</v>
      </c>
      <c r="AP86" s="5" t="s">
        <v>49</v>
      </c>
      <c r="AQ86" s="5" t="s">
        <v>48</v>
      </c>
      <c r="AR86" s="6" t="s">
        <v>48</v>
      </c>
    </row>
    <row r="87" spans="1:44" ht="12.5" x14ac:dyDescent="0.25">
      <c r="A87" s="7">
        <v>45800.469118460649</v>
      </c>
      <c r="B87" s="8" t="s">
        <v>142</v>
      </c>
      <c r="C87" s="8" t="s">
        <v>45</v>
      </c>
      <c r="D87" s="8" t="s">
        <v>52</v>
      </c>
      <c r="E87" s="8" t="s">
        <v>123</v>
      </c>
      <c r="G87" s="8" t="s">
        <v>49</v>
      </c>
      <c r="H87" s="8" t="s">
        <v>48</v>
      </c>
      <c r="I87" s="8" t="s">
        <v>48</v>
      </c>
      <c r="J87" s="8" t="s">
        <v>48</v>
      </c>
      <c r="K87" s="8" t="s">
        <v>50</v>
      </c>
      <c r="L87" s="8" t="s">
        <v>50</v>
      </c>
      <c r="M87" s="8" t="s">
        <v>49</v>
      </c>
      <c r="N87" s="8" t="s">
        <v>48</v>
      </c>
      <c r="O87" s="8" t="s">
        <v>48</v>
      </c>
      <c r="P87" s="8" t="s">
        <v>49</v>
      </c>
      <c r="Q87" s="8" t="s">
        <v>49</v>
      </c>
      <c r="R87" s="8" t="s">
        <v>50</v>
      </c>
      <c r="S87" s="8" t="s">
        <v>50</v>
      </c>
      <c r="T87" s="8" t="s">
        <v>49</v>
      </c>
      <c r="U87" s="8" t="s">
        <v>48</v>
      </c>
      <c r="V87" s="8" t="s">
        <v>50</v>
      </c>
      <c r="W87" s="8" t="s">
        <v>49</v>
      </c>
      <c r="X87" s="8" t="s">
        <v>49</v>
      </c>
      <c r="Y87" s="8" t="s">
        <v>48</v>
      </c>
      <c r="Z87" s="8" t="s">
        <v>49</v>
      </c>
      <c r="AA87" s="8" t="s">
        <v>50</v>
      </c>
      <c r="AB87" s="8" t="s">
        <v>48</v>
      </c>
      <c r="AC87" s="8" t="s">
        <v>49</v>
      </c>
      <c r="AD87" s="8" t="s">
        <v>48</v>
      </c>
      <c r="AE87" s="8" t="s">
        <v>48</v>
      </c>
      <c r="AF87" s="8" t="s">
        <v>49</v>
      </c>
      <c r="AG87" s="8" t="s">
        <v>48</v>
      </c>
      <c r="AH87" s="8" t="s">
        <v>48</v>
      </c>
      <c r="AI87" s="8" t="s">
        <v>49</v>
      </c>
      <c r="AJ87" s="8" t="s">
        <v>48</v>
      </c>
      <c r="AK87" s="8" t="s">
        <v>49</v>
      </c>
      <c r="AL87" s="8" t="s">
        <v>50</v>
      </c>
      <c r="AM87" s="8" t="s">
        <v>48</v>
      </c>
      <c r="AN87" s="8" t="s">
        <v>48</v>
      </c>
      <c r="AO87" s="8" t="s">
        <v>49</v>
      </c>
      <c r="AP87" s="8" t="s">
        <v>48</v>
      </c>
      <c r="AQ87" s="8" t="s">
        <v>48</v>
      </c>
      <c r="AR87" s="9" t="s">
        <v>48</v>
      </c>
    </row>
    <row r="88" spans="1:44" ht="12.5" x14ac:dyDescent="0.25">
      <c r="A88" s="4">
        <v>45800.469202997687</v>
      </c>
      <c r="B88" s="5" t="s">
        <v>143</v>
      </c>
      <c r="C88" s="5" t="s">
        <v>45</v>
      </c>
      <c r="D88" s="5" t="s">
        <v>52</v>
      </c>
      <c r="E88" s="5" t="s">
        <v>123</v>
      </c>
      <c r="G88" s="5" t="s">
        <v>48</v>
      </c>
      <c r="H88" s="5" t="s">
        <v>48</v>
      </c>
      <c r="I88" s="5" t="s">
        <v>48</v>
      </c>
      <c r="J88" s="5" t="s">
        <v>48</v>
      </c>
      <c r="K88" s="5" t="s">
        <v>48</v>
      </c>
      <c r="L88" s="5" t="s">
        <v>54</v>
      </c>
      <c r="M88" s="5" t="s">
        <v>48</v>
      </c>
      <c r="N88" s="5" t="s">
        <v>48</v>
      </c>
      <c r="O88" s="5" t="s">
        <v>48</v>
      </c>
      <c r="P88" s="5" t="s">
        <v>48</v>
      </c>
      <c r="Q88" s="5" t="s">
        <v>48</v>
      </c>
      <c r="R88" s="5" t="s">
        <v>48</v>
      </c>
      <c r="S88" s="5" t="s">
        <v>49</v>
      </c>
      <c r="T88" s="5" t="s">
        <v>49</v>
      </c>
      <c r="U88" s="5" t="s">
        <v>48</v>
      </c>
      <c r="V88" s="5" t="s">
        <v>54</v>
      </c>
      <c r="W88" s="5" t="s">
        <v>49</v>
      </c>
      <c r="X88" s="5" t="s">
        <v>49</v>
      </c>
      <c r="Y88" s="5" t="s">
        <v>50</v>
      </c>
      <c r="Z88" s="5" t="s">
        <v>49</v>
      </c>
      <c r="AA88" s="5" t="s">
        <v>49</v>
      </c>
      <c r="AB88" s="5" t="s">
        <v>49</v>
      </c>
      <c r="AC88" s="5" t="s">
        <v>49</v>
      </c>
      <c r="AD88" s="5" t="s">
        <v>49</v>
      </c>
      <c r="AE88" s="5" t="s">
        <v>49</v>
      </c>
      <c r="AF88" s="5" t="s">
        <v>48</v>
      </c>
      <c r="AG88" s="5" t="s">
        <v>49</v>
      </c>
      <c r="AH88" s="5" t="s">
        <v>49</v>
      </c>
      <c r="AI88" s="5" t="s">
        <v>49</v>
      </c>
      <c r="AJ88" s="5" t="s">
        <v>49</v>
      </c>
      <c r="AK88" s="5" t="s">
        <v>49</v>
      </c>
      <c r="AL88" s="5" t="s">
        <v>49</v>
      </c>
      <c r="AM88" s="5" t="s">
        <v>49</v>
      </c>
      <c r="AN88" s="5" t="s">
        <v>49</v>
      </c>
      <c r="AO88" s="5" t="s">
        <v>54</v>
      </c>
      <c r="AP88" s="5" t="s">
        <v>49</v>
      </c>
      <c r="AQ88" s="5" t="s">
        <v>48</v>
      </c>
      <c r="AR88" s="6" t="s">
        <v>48</v>
      </c>
    </row>
    <row r="89" spans="1:44" ht="12.5" x14ac:dyDescent="0.25">
      <c r="A89" s="7">
        <v>45800.469271388887</v>
      </c>
      <c r="B89" s="8" t="s">
        <v>144</v>
      </c>
      <c r="C89" s="8" t="s">
        <v>45</v>
      </c>
      <c r="D89" s="8" t="s">
        <v>86</v>
      </c>
      <c r="E89" s="8" t="s">
        <v>123</v>
      </c>
      <c r="G89" s="8" t="s">
        <v>50</v>
      </c>
      <c r="H89" s="8" t="s">
        <v>50</v>
      </c>
      <c r="I89" s="8" t="s">
        <v>49</v>
      </c>
      <c r="J89" s="8" t="s">
        <v>50</v>
      </c>
      <c r="K89" s="8" t="s">
        <v>50</v>
      </c>
      <c r="L89" s="8" t="s">
        <v>50</v>
      </c>
      <c r="M89" s="8" t="s">
        <v>50</v>
      </c>
      <c r="N89" s="8" t="s">
        <v>49</v>
      </c>
      <c r="O89" s="8" t="s">
        <v>49</v>
      </c>
      <c r="P89" s="8" t="s">
        <v>49</v>
      </c>
      <c r="Q89" s="8" t="s">
        <v>50</v>
      </c>
      <c r="R89" s="8" t="s">
        <v>54</v>
      </c>
      <c r="S89" s="8" t="s">
        <v>54</v>
      </c>
      <c r="T89" s="8" t="s">
        <v>49</v>
      </c>
      <c r="U89" s="8" t="s">
        <v>50</v>
      </c>
      <c r="V89" s="8" t="s">
        <v>50</v>
      </c>
      <c r="W89" s="8" t="s">
        <v>50</v>
      </c>
      <c r="X89" s="8" t="s">
        <v>50</v>
      </c>
      <c r="Y89" s="8" t="s">
        <v>50</v>
      </c>
      <c r="Z89" s="8" t="s">
        <v>49</v>
      </c>
      <c r="AA89" s="8" t="s">
        <v>50</v>
      </c>
      <c r="AB89" s="8" t="s">
        <v>50</v>
      </c>
      <c r="AC89" s="8" t="s">
        <v>50</v>
      </c>
      <c r="AD89" s="8" t="s">
        <v>50</v>
      </c>
      <c r="AE89" s="8" t="s">
        <v>50</v>
      </c>
      <c r="AF89" s="8" t="s">
        <v>50</v>
      </c>
      <c r="AG89" s="8" t="s">
        <v>49</v>
      </c>
      <c r="AH89" s="8" t="s">
        <v>48</v>
      </c>
      <c r="AI89" s="8" t="s">
        <v>49</v>
      </c>
      <c r="AJ89" s="8" t="s">
        <v>50</v>
      </c>
      <c r="AK89" s="8" t="s">
        <v>50</v>
      </c>
      <c r="AL89" s="8" t="s">
        <v>50</v>
      </c>
      <c r="AM89" s="8" t="s">
        <v>49</v>
      </c>
      <c r="AN89" s="8" t="s">
        <v>49</v>
      </c>
      <c r="AO89" s="8" t="s">
        <v>50</v>
      </c>
      <c r="AP89" s="8" t="s">
        <v>49</v>
      </c>
      <c r="AQ89" s="8" t="s">
        <v>49</v>
      </c>
      <c r="AR89" s="9" t="s">
        <v>48</v>
      </c>
    </row>
    <row r="90" spans="1:44" ht="12.5" x14ac:dyDescent="0.25">
      <c r="A90" s="4">
        <v>45800.469391527775</v>
      </c>
      <c r="B90" s="5" t="s">
        <v>145</v>
      </c>
      <c r="C90" s="5" t="s">
        <v>45</v>
      </c>
      <c r="D90" s="5" t="s">
        <v>52</v>
      </c>
      <c r="E90" s="5" t="s">
        <v>123</v>
      </c>
      <c r="G90" s="5" t="s">
        <v>50</v>
      </c>
      <c r="H90" s="5" t="s">
        <v>48</v>
      </c>
      <c r="I90" s="5" t="s">
        <v>48</v>
      </c>
      <c r="J90" s="5" t="s">
        <v>50</v>
      </c>
      <c r="K90" s="5" t="s">
        <v>50</v>
      </c>
      <c r="L90" s="5" t="s">
        <v>50</v>
      </c>
      <c r="M90" s="5" t="s">
        <v>50</v>
      </c>
      <c r="N90" s="5" t="s">
        <v>49</v>
      </c>
      <c r="O90" s="5" t="s">
        <v>49</v>
      </c>
      <c r="P90" s="5" t="s">
        <v>48</v>
      </c>
      <c r="Q90" s="5" t="s">
        <v>50</v>
      </c>
      <c r="R90" s="5" t="s">
        <v>54</v>
      </c>
      <c r="S90" s="5" t="s">
        <v>50</v>
      </c>
      <c r="T90" s="5" t="s">
        <v>49</v>
      </c>
      <c r="U90" s="5" t="s">
        <v>48</v>
      </c>
      <c r="V90" s="5" t="s">
        <v>50</v>
      </c>
      <c r="W90" s="5" t="s">
        <v>50</v>
      </c>
      <c r="X90" s="5" t="s">
        <v>50</v>
      </c>
      <c r="Y90" s="5" t="s">
        <v>49</v>
      </c>
      <c r="Z90" s="5" t="s">
        <v>49</v>
      </c>
      <c r="AA90" s="5" t="s">
        <v>48</v>
      </c>
      <c r="AB90" s="5" t="s">
        <v>48</v>
      </c>
      <c r="AC90" s="5" t="s">
        <v>48</v>
      </c>
      <c r="AD90" s="5" t="s">
        <v>48</v>
      </c>
      <c r="AE90" s="5" t="s">
        <v>48</v>
      </c>
      <c r="AF90" s="5" t="s">
        <v>49</v>
      </c>
      <c r="AG90" s="5" t="s">
        <v>48</v>
      </c>
      <c r="AH90" s="5" t="s">
        <v>48</v>
      </c>
      <c r="AI90" s="5" t="s">
        <v>48</v>
      </c>
      <c r="AJ90" s="5" t="s">
        <v>49</v>
      </c>
      <c r="AK90" s="5" t="s">
        <v>50</v>
      </c>
      <c r="AL90" s="5" t="s">
        <v>50</v>
      </c>
      <c r="AM90" s="5" t="s">
        <v>49</v>
      </c>
      <c r="AN90" s="5" t="s">
        <v>49</v>
      </c>
      <c r="AO90" s="5" t="s">
        <v>49</v>
      </c>
      <c r="AP90" s="5" t="s">
        <v>49</v>
      </c>
      <c r="AQ90" s="5" t="s">
        <v>49</v>
      </c>
      <c r="AR90" s="6" t="s">
        <v>49</v>
      </c>
    </row>
    <row r="91" spans="1:44" ht="12.5" x14ac:dyDescent="0.25">
      <c r="A91" s="7">
        <v>45800.469476377315</v>
      </c>
      <c r="B91" s="8" t="s">
        <v>146</v>
      </c>
      <c r="C91" s="8" t="s">
        <v>45</v>
      </c>
      <c r="D91" s="8" t="s">
        <v>46</v>
      </c>
      <c r="E91" s="8" t="s">
        <v>123</v>
      </c>
      <c r="G91" s="8" t="s">
        <v>50</v>
      </c>
      <c r="H91" s="8" t="s">
        <v>50</v>
      </c>
      <c r="I91" s="8" t="s">
        <v>49</v>
      </c>
      <c r="J91" s="8" t="s">
        <v>50</v>
      </c>
      <c r="K91" s="8" t="s">
        <v>54</v>
      </c>
      <c r="L91" s="8" t="s">
        <v>63</v>
      </c>
      <c r="M91" s="8" t="s">
        <v>50</v>
      </c>
      <c r="N91" s="8" t="s">
        <v>49</v>
      </c>
      <c r="O91" s="8" t="s">
        <v>49</v>
      </c>
      <c r="P91" s="8" t="s">
        <v>50</v>
      </c>
      <c r="Q91" s="8" t="s">
        <v>50</v>
      </c>
      <c r="R91" s="8" t="s">
        <v>54</v>
      </c>
      <c r="S91" s="8" t="s">
        <v>50</v>
      </c>
      <c r="T91" s="8" t="s">
        <v>54</v>
      </c>
      <c r="U91" s="8" t="s">
        <v>49</v>
      </c>
      <c r="V91" s="8" t="s">
        <v>54</v>
      </c>
      <c r="W91" s="8" t="s">
        <v>50</v>
      </c>
      <c r="X91" s="8" t="s">
        <v>50</v>
      </c>
      <c r="Y91" s="8" t="s">
        <v>49</v>
      </c>
      <c r="Z91" s="8" t="s">
        <v>49</v>
      </c>
      <c r="AA91" s="8" t="s">
        <v>50</v>
      </c>
      <c r="AB91" s="8" t="s">
        <v>50</v>
      </c>
      <c r="AC91" s="8" t="s">
        <v>49</v>
      </c>
      <c r="AD91" s="8" t="s">
        <v>49</v>
      </c>
      <c r="AE91" s="8" t="s">
        <v>50</v>
      </c>
      <c r="AF91" s="8" t="s">
        <v>49</v>
      </c>
      <c r="AG91" s="8" t="s">
        <v>50</v>
      </c>
      <c r="AH91" s="8" t="s">
        <v>49</v>
      </c>
      <c r="AI91" s="8" t="s">
        <v>50</v>
      </c>
      <c r="AJ91" s="8" t="s">
        <v>50</v>
      </c>
      <c r="AK91" s="8" t="s">
        <v>50</v>
      </c>
      <c r="AL91" s="8" t="s">
        <v>50</v>
      </c>
      <c r="AM91" s="8" t="s">
        <v>49</v>
      </c>
      <c r="AN91" s="8" t="s">
        <v>50</v>
      </c>
      <c r="AO91" s="8" t="s">
        <v>50</v>
      </c>
      <c r="AP91" s="8" t="s">
        <v>49</v>
      </c>
      <c r="AQ91" s="8" t="s">
        <v>49</v>
      </c>
      <c r="AR91" s="9" t="s">
        <v>48</v>
      </c>
    </row>
    <row r="92" spans="1:44" ht="12.5" x14ac:dyDescent="0.25">
      <c r="A92" s="4">
        <v>45800.469995717591</v>
      </c>
      <c r="B92" s="5" t="s">
        <v>147</v>
      </c>
      <c r="C92" s="5" t="s">
        <v>45</v>
      </c>
      <c r="D92" s="5" t="s">
        <v>52</v>
      </c>
      <c r="E92" s="5" t="s">
        <v>123</v>
      </c>
      <c r="G92" s="5" t="s">
        <v>50</v>
      </c>
      <c r="H92" s="5" t="s">
        <v>49</v>
      </c>
      <c r="I92" s="5" t="s">
        <v>49</v>
      </c>
      <c r="J92" s="5" t="s">
        <v>49</v>
      </c>
      <c r="K92" s="5" t="s">
        <v>49</v>
      </c>
      <c r="L92" s="5" t="s">
        <v>54</v>
      </c>
      <c r="M92" s="5" t="s">
        <v>49</v>
      </c>
      <c r="N92" s="5" t="s">
        <v>50</v>
      </c>
      <c r="O92" s="5" t="s">
        <v>50</v>
      </c>
      <c r="P92" s="5" t="s">
        <v>48</v>
      </c>
      <c r="Q92" s="5" t="s">
        <v>49</v>
      </c>
      <c r="R92" s="5" t="s">
        <v>50</v>
      </c>
      <c r="S92" s="5" t="s">
        <v>49</v>
      </c>
      <c r="T92" s="5" t="s">
        <v>49</v>
      </c>
      <c r="U92" s="5" t="s">
        <v>49</v>
      </c>
      <c r="V92" s="5" t="s">
        <v>50</v>
      </c>
      <c r="W92" s="5" t="s">
        <v>49</v>
      </c>
      <c r="X92" s="5" t="s">
        <v>49</v>
      </c>
      <c r="Y92" s="5" t="s">
        <v>49</v>
      </c>
      <c r="Z92" s="5" t="s">
        <v>49</v>
      </c>
      <c r="AA92" s="5" t="s">
        <v>50</v>
      </c>
      <c r="AB92" s="5" t="s">
        <v>49</v>
      </c>
      <c r="AC92" s="5" t="s">
        <v>48</v>
      </c>
      <c r="AD92" s="5" t="s">
        <v>49</v>
      </c>
      <c r="AE92" s="5" t="s">
        <v>49</v>
      </c>
      <c r="AF92" s="5" t="s">
        <v>49</v>
      </c>
      <c r="AG92" s="5" t="s">
        <v>50</v>
      </c>
      <c r="AH92" s="5" t="s">
        <v>49</v>
      </c>
      <c r="AI92" s="5" t="s">
        <v>49</v>
      </c>
      <c r="AJ92" s="5" t="s">
        <v>49</v>
      </c>
      <c r="AK92" s="5" t="s">
        <v>49</v>
      </c>
      <c r="AL92" s="5" t="s">
        <v>49</v>
      </c>
      <c r="AM92" s="5" t="s">
        <v>49</v>
      </c>
      <c r="AN92" s="5" t="s">
        <v>49</v>
      </c>
      <c r="AO92" s="5" t="s">
        <v>50</v>
      </c>
      <c r="AP92" s="5" t="s">
        <v>50</v>
      </c>
      <c r="AQ92" s="5" t="s">
        <v>50</v>
      </c>
      <c r="AR92" s="6" t="s">
        <v>48</v>
      </c>
    </row>
    <row r="93" spans="1:44" ht="12.5" x14ac:dyDescent="0.25">
      <c r="A93" s="7">
        <v>45800.470183576384</v>
      </c>
      <c r="B93" s="8" t="s">
        <v>148</v>
      </c>
      <c r="C93" s="8" t="s">
        <v>45</v>
      </c>
      <c r="D93" s="8" t="s">
        <v>86</v>
      </c>
      <c r="E93" s="8" t="s">
        <v>123</v>
      </c>
      <c r="G93" s="8" t="s">
        <v>50</v>
      </c>
      <c r="H93" s="8" t="s">
        <v>49</v>
      </c>
      <c r="I93" s="8" t="s">
        <v>50</v>
      </c>
      <c r="J93" s="8" t="s">
        <v>49</v>
      </c>
      <c r="K93" s="8" t="s">
        <v>50</v>
      </c>
      <c r="L93" s="8" t="s">
        <v>63</v>
      </c>
      <c r="M93" s="8" t="s">
        <v>49</v>
      </c>
      <c r="N93" s="8" t="s">
        <v>50</v>
      </c>
      <c r="O93" s="8" t="s">
        <v>49</v>
      </c>
      <c r="P93" s="8" t="s">
        <v>49</v>
      </c>
      <c r="Q93" s="8" t="s">
        <v>49</v>
      </c>
      <c r="R93" s="8" t="s">
        <v>50</v>
      </c>
      <c r="S93" s="8" t="s">
        <v>50</v>
      </c>
      <c r="T93" s="8" t="s">
        <v>50</v>
      </c>
      <c r="U93" s="8" t="s">
        <v>49</v>
      </c>
      <c r="V93" s="8" t="s">
        <v>50</v>
      </c>
      <c r="W93" s="8" t="s">
        <v>50</v>
      </c>
      <c r="X93" s="8" t="s">
        <v>50</v>
      </c>
      <c r="Y93" s="8" t="s">
        <v>50</v>
      </c>
      <c r="Z93" s="8" t="s">
        <v>50</v>
      </c>
      <c r="AA93" s="8" t="s">
        <v>49</v>
      </c>
      <c r="AB93" s="8" t="s">
        <v>49</v>
      </c>
      <c r="AC93" s="8" t="s">
        <v>50</v>
      </c>
      <c r="AD93" s="8" t="s">
        <v>48</v>
      </c>
      <c r="AE93" s="8" t="s">
        <v>49</v>
      </c>
      <c r="AF93" s="8" t="s">
        <v>49</v>
      </c>
      <c r="AG93" s="8" t="s">
        <v>49</v>
      </c>
      <c r="AH93" s="8" t="s">
        <v>50</v>
      </c>
      <c r="AI93" s="8" t="s">
        <v>49</v>
      </c>
      <c r="AJ93" s="8" t="s">
        <v>49</v>
      </c>
      <c r="AK93" s="8" t="s">
        <v>48</v>
      </c>
      <c r="AL93" s="8" t="s">
        <v>50</v>
      </c>
      <c r="AM93" s="8" t="s">
        <v>49</v>
      </c>
      <c r="AN93" s="8" t="s">
        <v>49</v>
      </c>
      <c r="AO93" s="8" t="s">
        <v>50</v>
      </c>
      <c r="AP93" s="8" t="s">
        <v>49</v>
      </c>
      <c r="AQ93" s="8" t="s">
        <v>49</v>
      </c>
      <c r="AR93" s="9" t="s">
        <v>50</v>
      </c>
    </row>
    <row r="94" spans="1:44" ht="12.5" x14ac:dyDescent="0.25">
      <c r="A94" s="4">
        <v>45800.470549317135</v>
      </c>
      <c r="B94" s="5" t="s">
        <v>149</v>
      </c>
      <c r="C94" s="5" t="s">
        <v>45</v>
      </c>
      <c r="D94" s="5" t="s">
        <v>52</v>
      </c>
      <c r="E94" s="5" t="s">
        <v>123</v>
      </c>
      <c r="G94" s="5" t="s">
        <v>50</v>
      </c>
      <c r="H94" s="5" t="s">
        <v>50</v>
      </c>
      <c r="I94" s="5" t="s">
        <v>50</v>
      </c>
      <c r="J94" s="5" t="s">
        <v>50</v>
      </c>
      <c r="K94" s="5" t="s">
        <v>54</v>
      </c>
      <c r="L94" s="5" t="s">
        <v>54</v>
      </c>
      <c r="M94" s="5" t="s">
        <v>50</v>
      </c>
      <c r="N94" s="5" t="s">
        <v>50</v>
      </c>
      <c r="O94" s="5" t="s">
        <v>54</v>
      </c>
      <c r="P94" s="5" t="s">
        <v>48</v>
      </c>
      <c r="Q94" s="5" t="s">
        <v>50</v>
      </c>
      <c r="R94" s="5" t="s">
        <v>50</v>
      </c>
      <c r="S94" s="5" t="s">
        <v>50</v>
      </c>
      <c r="T94" s="5" t="s">
        <v>50</v>
      </c>
      <c r="U94" s="5" t="s">
        <v>50</v>
      </c>
      <c r="V94" s="5" t="s">
        <v>50</v>
      </c>
      <c r="W94" s="5" t="s">
        <v>50</v>
      </c>
      <c r="X94" s="5" t="s">
        <v>50</v>
      </c>
      <c r="Y94" s="5" t="s">
        <v>48</v>
      </c>
      <c r="Z94" s="5" t="s">
        <v>50</v>
      </c>
      <c r="AA94" s="5" t="s">
        <v>50</v>
      </c>
      <c r="AB94" s="5" t="s">
        <v>49</v>
      </c>
      <c r="AC94" s="5" t="s">
        <v>49</v>
      </c>
      <c r="AD94" s="5" t="s">
        <v>48</v>
      </c>
      <c r="AE94" s="5" t="s">
        <v>48</v>
      </c>
      <c r="AF94" s="5" t="s">
        <v>49</v>
      </c>
      <c r="AG94" s="5" t="s">
        <v>48</v>
      </c>
      <c r="AH94" s="5" t="s">
        <v>50</v>
      </c>
      <c r="AI94" s="5" t="s">
        <v>49</v>
      </c>
      <c r="AJ94" s="5" t="s">
        <v>48</v>
      </c>
      <c r="AK94" s="5" t="s">
        <v>48</v>
      </c>
      <c r="AL94" s="5" t="s">
        <v>49</v>
      </c>
      <c r="AM94" s="5" t="s">
        <v>48</v>
      </c>
      <c r="AN94" s="5" t="s">
        <v>48</v>
      </c>
      <c r="AO94" s="5" t="s">
        <v>48</v>
      </c>
      <c r="AP94" s="5" t="s">
        <v>48</v>
      </c>
      <c r="AQ94" s="5" t="s">
        <v>48</v>
      </c>
      <c r="AR94" s="6" t="s">
        <v>48</v>
      </c>
    </row>
    <row r="95" spans="1:44" ht="12.5" x14ac:dyDescent="0.25">
      <c r="A95" s="7">
        <v>45800.476108923613</v>
      </c>
      <c r="B95" s="8" t="s">
        <v>150</v>
      </c>
      <c r="C95" s="8" t="s">
        <v>56</v>
      </c>
      <c r="D95" s="8" t="s">
        <v>52</v>
      </c>
      <c r="E95" s="8" t="s">
        <v>123</v>
      </c>
      <c r="G95" s="8" t="s">
        <v>49</v>
      </c>
      <c r="H95" s="8" t="s">
        <v>48</v>
      </c>
      <c r="I95" s="8" t="s">
        <v>48</v>
      </c>
      <c r="J95" s="8" t="s">
        <v>50</v>
      </c>
      <c r="K95" s="8" t="s">
        <v>54</v>
      </c>
      <c r="L95" s="8" t="s">
        <v>63</v>
      </c>
      <c r="M95" s="8" t="s">
        <v>54</v>
      </c>
      <c r="N95" s="8" t="s">
        <v>48</v>
      </c>
      <c r="O95" s="8" t="s">
        <v>48</v>
      </c>
      <c r="P95" s="8" t="s">
        <v>49</v>
      </c>
      <c r="Q95" s="8" t="s">
        <v>54</v>
      </c>
      <c r="R95" s="8" t="s">
        <v>63</v>
      </c>
      <c r="S95" s="8" t="s">
        <v>63</v>
      </c>
      <c r="T95" s="8" t="s">
        <v>63</v>
      </c>
      <c r="U95" s="8" t="s">
        <v>48</v>
      </c>
      <c r="V95" s="8" t="s">
        <v>63</v>
      </c>
      <c r="W95" s="8" t="s">
        <v>48</v>
      </c>
      <c r="X95" s="8" t="s">
        <v>48</v>
      </c>
      <c r="Y95" s="8" t="s">
        <v>48</v>
      </c>
      <c r="Z95" s="8" t="s">
        <v>50</v>
      </c>
      <c r="AA95" s="8" t="s">
        <v>50</v>
      </c>
      <c r="AB95" s="8" t="s">
        <v>48</v>
      </c>
      <c r="AC95" s="8" t="s">
        <v>48</v>
      </c>
      <c r="AD95" s="8" t="s">
        <v>48</v>
      </c>
      <c r="AE95" s="8" t="s">
        <v>48</v>
      </c>
      <c r="AF95" s="8" t="s">
        <v>48</v>
      </c>
      <c r="AG95" s="8" t="s">
        <v>48</v>
      </c>
      <c r="AH95" s="8" t="s">
        <v>49</v>
      </c>
      <c r="AI95" s="8" t="s">
        <v>48</v>
      </c>
      <c r="AJ95" s="8" t="s">
        <v>48</v>
      </c>
      <c r="AK95" s="8" t="s">
        <v>54</v>
      </c>
      <c r="AL95" s="8" t="s">
        <v>54</v>
      </c>
      <c r="AM95" s="8" t="s">
        <v>49</v>
      </c>
      <c r="AN95" s="8" t="s">
        <v>49</v>
      </c>
      <c r="AO95" s="8" t="s">
        <v>48</v>
      </c>
      <c r="AP95" s="8" t="s">
        <v>48</v>
      </c>
      <c r="AQ95" s="8" t="s">
        <v>48</v>
      </c>
      <c r="AR95" s="9" t="s">
        <v>48</v>
      </c>
    </row>
    <row r="96" spans="1:44" ht="12.5" x14ac:dyDescent="0.25">
      <c r="A96" s="4">
        <v>45800.485684282408</v>
      </c>
      <c r="B96" s="5" t="s">
        <v>151</v>
      </c>
      <c r="C96" s="5" t="s">
        <v>45</v>
      </c>
      <c r="D96" s="5" t="s">
        <v>52</v>
      </c>
      <c r="E96" s="5" t="s">
        <v>123</v>
      </c>
      <c r="G96" s="5" t="s">
        <v>49</v>
      </c>
      <c r="H96" s="5" t="s">
        <v>49</v>
      </c>
      <c r="I96" s="5" t="s">
        <v>49</v>
      </c>
      <c r="J96" s="5" t="s">
        <v>49</v>
      </c>
      <c r="K96" s="5" t="s">
        <v>49</v>
      </c>
      <c r="L96" s="5" t="s">
        <v>50</v>
      </c>
      <c r="M96" s="5" t="s">
        <v>49</v>
      </c>
      <c r="N96" s="5" t="s">
        <v>49</v>
      </c>
      <c r="O96" s="5" t="s">
        <v>49</v>
      </c>
      <c r="P96" s="5" t="s">
        <v>49</v>
      </c>
      <c r="Q96" s="5" t="s">
        <v>49</v>
      </c>
      <c r="R96" s="5" t="s">
        <v>49</v>
      </c>
      <c r="S96" s="5" t="s">
        <v>49</v>
      </c>
      <c r="T96" s="5" t="s">
        <v>49</v>
      </c>
      <c r="U96" s="5" t="s">
        <v>49</v>
      </c>
      <c r="V96" s="5" t="s">
        <v>49</v>
      </c>
      <c r="W96" s="5" t="s">
        <v>49</v>
      </c>
      <c r="X96" s="5" t="s">
        <v>49</v>
      </c>
      <c r="Y96" s="5" t="s">
        <v>49</v>
      </c>
      <c r="Z96" s="5" t="s">
        <v>49</v>
      </c>
      <c r="AA96" s="5" t="s">
        <v>49</v>
      </c>
      <c r="AB96" s="5" t="s">
        <v>49</v>
      </c>
      <c r="AC96" s="5" t="s">
        <v>49</v>
      </c>
      <c r="AD96" s="5" t="s">
        <v>49</v>
      </c>
      <c r="AE96" s="5" t="s">
        <v>49</v>
      </c>
      <c r="AF96" s="5" t="s">
        <v>49</v>
      </c>
      <c r="AG96" s="5" t="s">
        <v>49</v>
      </c>
      <c r="AH96" s="5" t="s">
        <v>49</v>
      </c>
      <c r="AI96" s="5" t="s">
        <v>49</v>
      </c>
      <c r="AJ96" s="5" t="s">
        <v>49</v>
      </c>
      <c r="AK96" s="5" t="s">
        <v>49</v>
      </c>
      <c r="AL96" s="5" t="s">
        <v>49</v>
      </c>
      <c r="AM96" s="5" t="s">
        <v>49</v>
      </c>
      <c r="AN96" s="5" t="s">
        <v>49</v>
      </c>
      <c r="AO96" s="5" t="s">
        <v>49</v>
      </c>
      <c r="AP96" s="5" t="s">
        <v>49</v>
      </c>
      <c r="AQ96" s="5" t="s">
        <v>49</v>
      </c>
      <c r="AR96" s="6" t="s">
        <v>49</v>
      </c>
    </row>
    <row r="97" spans="1:44" ht="12.5" x14ac:dyDescent="0.25">
      <c r="A97" s="7">
        <v>45800.562605856481</v>
      </c>
      <c r="B97" s="8" t="s">
        <v>152</v>
      </c>
      <c r="C97" s="8" t="s">
        <v>45</v>
      </c>
      <c r="D97" s="8" t="s">
        <v>46</v>
      </c>
      <c r="E97" s="8" t="s">
        <v>153</v>
      </c>
      <c r="G97" s="8" t="s">
        <v>48</v>
      </c>
      <c r="H97" s="8" t="s">
        <v>48</v>
      </c>
      <c r="I97" s="8" t="s">
        <v>49</v>
      </c>
      <c r="J97" s="8" t="s">
        <v>48</v>
      </c>
      <c r="K97" s="8" t="s">
        <v>48</v>
      </c>
      <c r="L97" s="8" t="s">
        <v>48</v>
      </c>
      <c r="M97" s="8" t="s">
        <v>49</v>
      </c>
      <c r="N97" s="8" t="s">
        <v>49</v>
      </c>
      <c r="O97" s="8" t="s">
        <v>48</v>
      </c>
      <c r="P97" s="8" t="s">
        <v>49</v>
      </c>
      <c r="Q97" s="8" t="s">
        <v>49</v>
      </c>
      <c r="R97" s="8" t="s">
        <v>50</v>
      </c>
      <c r="S97" s="8" t="s">
        <v>49</v>
      </c>
      <c r="T97" s="8" t="s">
        <v>49</v>
      </c>
      <c r="U97" s="8" t="s">
        <v>48</v>
      </c>
      <c r="V97" s="8" t="s">
        <v>48</v>
      </c>
      <c r="W97" s="8" t="s">
        <v>49</v>
      </c>
      <c r="X97" s="8" t="s">
        <v>49</v>
      </c>
      <c r="Y97" s="8" t="s">
        <v>48</v>
      </c>
      <c r="Z97" s="8" t="s">
        <v>48</v>
      </c>
      <c r="AA97" s="8" t="s">
        <v>48</v>
      </c>
      <c r="AB97" s="8" t="s">
        <v>49</v>
      </c>
      <c r="AC97" s="8" t="s">
        <v>49</v>
      </c>
      <c r="AD97" s="8" t="s">
        <v>48</v>
      </c>
      <c r="AE97" s="8" t="s">
        <v>48</v>
      </c>
      <c r="AF97" s="8" t="s">
        <v>50</v>
      </c>
      <c r="AG97" s="8" t="s">
        <v>48</v>
      </c>
      <c r="AH97" s="8" t="s">
        <v>50</v>
      </c>
      <c r="AI97" s="8" t="s">
        <v>48</v>
      </c>
      <c r="AJ97" s="8" t="s">
        <v>49</v>
      </c>
      <c r="AK97" s="8" t="s">
        <v>49</v>
      </c>
      <c r="AL97" s="8" t="s">
        <v>49</v>
      </c>
      <c r="AM97" s="8" t="s">
        <v>49</v>
      </c>
      <c r="AN97" s="8" t="s">
        <v>49</v>
      </c>
      <c r="AO97" s="8" t="s">
        <v>50</v>
      </c>
      <c r="AP97" s="8" t="s">
        <v>48</v>
      </c>
      <c r="AQ97" s="8" t="s">
        <v>48</v>
      </c>
      <c r="AR97" s="9" t="s">
        <v>48</v>
      </c>
    </row>
    <row r="98" spans="1:44" ht="12.5" x14ac:dyDescent="0.25">
      <c r="A98" s="4">
        <v>45800.564757106476</v>
      </c>
      <c r="B98" s="5" t="s">
        <v>154</v>
      </c>
      <c r="C98" s="5" t="s">
        <v>45</v>
      </c>
      <c r="D98" s="5" t="s">
        <v>52</v>
      </c>
      <c r="E98" s="5" t="s">
        <v>155</v>
      </c>
      <c r="G98" s="5" t="s">
        <v>48</v>
      </c>
      <c r="H98" s="5" t="s">
        <v>48</v>
      </c>
      <c r="I98" s="5" t="s">
        <v>48</v>
      </c>
      <c r="J98" s="5" t="s">
        <v>48</v>
      </c>
      <c r="K98" s="5" t="s">
        <v>48</v>
      </c>
      <c r="L98" s="5" t="s">
        <v>48</v>
      </c>
      <c r="M98" s="5" t="s">
        <v>48</v>
      </c>
      <c r="N98" s="5" t="s">
        <v>48</v>
      </c>
      <c r="O98" s="5" t="s">
        <v>48</v>
      </c>
      <c r="P98" s="5" t="s">
        <v>48</v>
      </c>
      <c r="Q98" s="5" t="s">
        <v>48</v>
      </c>
      <c r="R98" s="5" t="s">
        <v>48</v>
      </c>
      <c r="S98" s="5" t="s">
        <v>48</v>
      </c>
      <c r="T98" s="5" t="s">
        <v>48</v>
      </c>
      <c r="U98" s="5" t="s">
        <v>48</v>
      </c>
      <c r="V98" s="5" t="s">
        <v>48</v>
      </c>
      <c r="W98" s="5" t="s">
        <v>48</v>
      </c>
      <c r="X98" s="5" t="s">
        <v>48</v>
      </c>
      <c r="Y98" s="5" t="s">
        <v>48</v>
      </c>
      <c r="Z98" s="5" t="s">
        <v>48</v>
      </c>
      <c r="AA98" s="5" t="s">
        <v>48</v>
      </c>
      <c r="AB98" s="5" t="s">
        <v>48</v>
      </c>
      <c r="AC98" s="5" t="s">
        <v>49</v>
      </c>
      <c r="AD98" s="5" t="s">
        <v>48</v>
      </c>
      <c r="AE98" s="5" t="s">
        <v>48</v>
      </c>
      <c r="AF98" s="5" t="s">
        <v>48</v>
      </c>
      <c r="AG98" s="5" t="s">
        <v>48</v>
      </c>
      <c r="AH98" s="5" t="s">
        <v>48</v>
      </c>
      <c r="AI98" s="5" t="s">
        <v>48</v>
      </c>
      <c r="AJ98" s="5" t="s">
        <v>49</v>
      </c>
      <c r="AK98" s="5" t="s">
        <v>48</v>
      </c>
      <c r="AL98" s="5" t="s">
        <v>48</v>
      </c>
      <c r="AM98" s="5" t="s">
        <v>48</v>
      </c>
      <c r="AN98" s="5" t="s">
        <v>48</v>
      </c>
      <c r="AO98" s="5" t="s">
        <v>48</v>
      </c>
      <c r="AP98" s="5" t="s">
        <v>48</v>
      </c>
      <c r="AQ98" s="5" t="s">
        <v>49</v>
      </c>
      <c r="AR98" s="6" t="s">
        <v>48</v>
      </c>
    </row>
    <row r="99" spans="1:44" ht="12.5" x14ac:dyDescent="0.25">
      <c r="A99" s="7">
        <v>45800.566607175926</v>
      </c>
      <c r="B99" s="8" t="s">
        <v>156</v>
      </c>
      <c r="C99" s="8" t="s">
        <v>56</v>
      </c>
      <c r="D99" s="8" t="s">
        <v>52</v>
      </c>
      <c r="E99" s="8" t="s">
        <v>157</v>
      </c>
      <c r="G99" s="8" t="s">
        <v>49</v>
      </c>
      <c r="H99" s="8" t="s">
        <v>49</v>
      </c>
      <c r="I99" s="8" t="s">
        <v>49</v>
      </c>
      <c r="J99" s="8" t="s">
        <v>49</v>
      </c>
      <c r="K99" s="8" t="s">
        <v>48</v>
      </c>
      <c r="L99" s="8" t="s">
        <v>49</v>
      </c>
      <c r="M99" s="8" t="s">
        <v>49</v>
      </c>
      <c r="N99" s="8" t="s">
        <v>50</v>
      </c>
      <c r="O99" s="8" t="s">
        <v>49</v>
      </c>
      <c r="P99" s="8" t="s">
        <v>49</v>
      </c>
      <c r="Q99" s="8" t="s">
        <v>49</v>
      </c>
      <c r="R99" s="8" t="s">
        <v>50</v>
      </c>
      <c r="S99" s="8" t="s">
        <v>49</v>
      </c>
      <c r="T99" s="8" t="s">
        <v>48</v>
      </c>
      <c r="U99" s="8" t="s">
        <v>48</v>
      </c>
      <c r="V99" s="8" t="s">
        <v>49</v>
      </c>
      <c r="W99" s="8" t="s">
        <v>49</v>
      </c>
      <c r="X99" s="8" t="s">
        <v>49</v>
      </c>
      <c r="Y99" s="8" t="s">
        <v>49</v>
      </c>
      <c r="Z99" s="8" t="s">
        <v>49</v>
      </c>
      <c r="AA99" s="8" t="s">
        <v>49</v>
      </c>
      <c r="AB99" s="8" t="s">
        <v>49</v>
      </c>
      <c r="AC99" s="8" t="s">
        <v>49</v>
      </c>
      <c r="AD99" s="8" t="s">
        <v>48</v>
      </c>
      <c r="AE99" s="8" t="s">
        <v>49</v>
      </c>
      <c r="AF99" s="8" t="s">
        <v>50</v>
      </c>
      <c r="AG99" s="8" t="s">
        <v>50</v>
      </c>
      <c r="AH99" s="8" t="s">
        <v>49</v>
      </c>
      <c r="AI99" s="8" t="s">
        <v>48</v>
      </c>
      <c r="AJ99" s="8" t="s">
        <v>49</v>
      </c>
      <c r="AK99" s="8" t="s">
        <v>49</v>
      </c>
      <c r="AL99" s="8" t="s">
        <v>50</v>
      </c>
      <c r="AM99" s="8" t="s">
        <v>49</v>
      </c>
      <c r="AN99" s="8" t="s">
        <v>49</v>
      </c>
      <c r="AO99" s="8" t="s">
        <v>48</v>
      </c>
      <c r="AP99" s="8" t="s">
        <v>49</v>
      </c>
      <c r="AQ99" s="8" t="s">
        <v>49</v>
      </c>
      <c r="AR99" s="9" t="s">
        <v>49</v>
      </c>
    </row>
    <row r="100" spans="1:44" ht="12.5" x14ac:dyDescent="0.25">
      <c r="A100" s="4">
        <v>45800.567151157404</v>
      </c>
      <c r="B100" s="5" t="s">
        <v>158</v>
      </c>
      <c r="C100" s="5" t="s">
        <v>45</v>
      </c>
      <c r="D100" s="5" t="s">
        <v>52</v>
      </c>
      <c r="E100" s="5" t="s">
        <v>155</v>
      </c>
      <c r="G100" s="5" t="s">
        <v>49</v>
      </c>
      <c r="H100" s="5" t="s">
        <v>49</v>
      </c>
      <c r="I100" s="5" t="s">
        <v>49</v>
      </c>
      <c r="J100" s="5" t="s">
        <v>49</v>
      </c>
      <c r="K100" s="5" t="s">
        <v>50</v>
      </c>
      <c r="L100" s="5" t="s">
        <v>54</v>
      </c>
      <c r="M100" s="5" t="s">
        <v>49</v>
      </c>
      <c r="N100" s="5" t="s">
        <v>49</v>
      </c>
      <c r="O100" s="5" t="s">
        <v>49</v>
      </c>
      <c r="P100" s="5" t="s">
        <v>50</v>
      </c>
      <c r="Q100" s="5" t="s">
        <v>49</v>
      </c>
      <c r="R100" s="5" t="s">
        <v>49</v>
      </c>
      <c r="S100" s="5" t="s">
        <v>49</v>
      </c>
      <c r="T100" s="5" t="s">
        <v>49</v>
      </c>
      <c r="U100" s="5" t="s">
        <v>49</v>
      </c>
      <c r="V100" s="5" t="s">
        <v>49</v>
      </c>
      <c r="W100" s="5" t="s">
        <v>49</v>
      </c>
      <c r="X100" s="5" t="s">
        <v>49</v>
      </c>
      <c r="Y100" s="5" t="s">
        <v>49</v>
      </c>
      <c r="Z100" s="5" t="s">
        <v>49</v>
      </c>
      <c r="AA100" s="5" t="s">
        <v>49</v>
      </c>
      <c r="AB100" s="5" t="s">
        <v>49</v>
      </c>
      <c r="AC100" s="5" t="s">
        <v>49</v>
      </c>
      <c r="AD100" s="5" t="s">
        <v>49</v>
      </c>
      <c r="AE100" s="5" t="s">
        <v>49</v>
      </c>
      <c r="AF100" s="5" t="s">
        <v>49</v>
      </c>
      <c r="AG100" s="5" t="s">
        <v>49</v>
      </c>
      <c r="AH100" s="5" t="s">
        <v>49</v>
      </c>
      <c r="AI100" s="5" t="s">
        <v>49</v>
      </c>
      <c r="AJ100" s="5" t="s">
        <v>49</v>
      </c>
      <c r="AK100" s="5" t="s">
        <v>49</v>
      </c>
      <c r="AL100" s="5" t="s">
        <v>49</v>
      </c>
      <c r="AM100" s="5" t="s">
        <v>49</v>
      </c>
      <c r="AN100" s="5" t="s">
        <v>49</v>
      </c>
      <c r="AO100" s="5" t="s">
        <v>49</v>
      </c>
      <c r="AP100" s="5" t="s">
        <v>49</v>
      </c>
      <c r="AQ100" s="5" t="s">
        <v>49</v>
      </c>
      <c r="AR100" s="6" t="s">
        <v>49</v>
      </c>
    </row>
    <row r="101" spans="1:44" ht="12.5" x14ac:dyDescent="0.25">
      <c r="A101" s="7">
        <v>45800.56833292824</v>
      </c>
      <c r="B101" s="8" t="s">
        <v>159</v>
      </c>
      <c r="C101" s="8" t="s">
        <v>45</v>
      </c>
      <c r="D101" s="8" t="s">
        <v>52</v>
      </c>
      <c r="E101" s="8" t="s">
        <v>153</v>
      </c>
      <c r="G101" s="8" t="s">
        <v>48</v>
      </c>
      <c r="H101" s="8" t="s">
        <v>48</v>
      </c>
      <c r="I101" s="8" t="s">
        <v>48</v>
      </c>
      <c r="J101" s="8" t="s">
        <v>49</v>
      </c>
      <c r="K101" s="8" t="s">
        <v>50</v>
      </c>
      <c r="L101" s="8" t="s">
        <v>54</v>
      </c>
      <c r="M101" s="8" t="s">
        <v>50</v>
      </c>
      <c r="N101" s="8" t="s">
        <v>50</v>
      </c>
      <c r="O101" s="8" t="s">
        <v>54</v>
      </c>
      <c r="P101" s="8" t="s">
        <v>49</v>
      </c>
      <c r="Q101" s="8" t="s">
        <v>48</v>
      </c>
      <c r="R101" s="8" t="s">
        <v>48</v>
      </c>
      <c r="S101" s="8" t="s">
        <v>48</v>
      </c>
      <c r="T101" s="8" t="s">
        <v>48</v>
      </c>
      <c r="U101" s="8" t="s">
        <v>48</v>
      </c>
      <c r="V101" s="8" t="s">
        <v>48</v>
      </c>
      <c r="W101" s="8" t="s">
        <v>49</v>
      </c>
      <c r="X101" s="8" t="s">
        <v>48</v>
      </c>
      <c r="Y101" s="8" t="s">
        <v>48</v>
      </c>
      <c r="Z101" s="8" t="s">
        <v>49</v>
      </c>
      <c r="AA101" s="8" t="s">
        <v>49</v>
      </c>
      <c r="AB101" s="8" t="s">
        <v>48</v>
      </c>
      <c r="AC101" s="8" t="s">
        <v>48</v>
      </c>
      <c r="AD101" s="8" t="s">
        <v>48</v>
      </c>
      <c r="AE101" s="8" t="s">
        <v>48</v>
      </c>
      <c r="AF101" s="8" t="s">
        <v>48</v>
      </c>
      <c r="AG101" s="8" t="s">
        <v>48</v>
      </c>
      <c r="AH101" s="8" t="s">
        <v>49</v>
      </c>
      <c r="AI101" s="8" t="s">
        <v>49</v>
      </c>
      <c r="AJ101" s="8" t="s">
        <v>48</v>
      </c>
      <c r="AK101" s="8" t="s">
        <v>49</v>
      </c>
      <c r="AL101" s="8" t="s">
        <v>49</v>
      </c>
      <c r="AM101" s="8" t="s">
        <v>50</v>
      </c>
      <c r="AN101" s="8" t="s">
        <v>49</v>
      </c>
      <c r="AO101" s="8" t="s">
        <v>49</v>
      </c>
      <c r="AP101" s="8" t="s">
        <v>48</v>
      </c>
      <c r="AQ101" s="8" t="s">
        <v>48</v>
      </c>
      <c r="AR101" s="9" t="s">
        <v>48</v>
      </c>
    </row>
    <row r="102" spans="1:44" ht="12.5" x14ac:dyDescent="0.25">
      <c r="A102" s="4">
        <v>45800.571707395837</v>
      </c>
      <c r="B102" s="5" t="s">
        <v>160</v>
      </c>
      <c r="C102" s="5" t="s">
        <v>45</v>
      </c>
      <c r="D102" s="5" t="s">
        <v>52</v>
      </c>
      <c r="E102" s="5" t="s">
        <v>153</v>
      </c>
      <c r="G102" s="5" t="s">
        <v>50</v>
      </c>
      <c r="H102" s="5" t="s">
        <v>49</v>
      </c>
      <c r="I102" s="5" t="s">
        <v>49</v>
      </c>
      <c r="J102" s="5" t="s">
        <v>49</v>
      </c>
      <c r="K102" s="5" t="s">
        <v>49</v>
      </c>
      <c r="L102" s="5" t="s">
        <v>49</v>
      </c>
      <c r="M102" s="5" t="s">
        <v>49</v>
      </c>
      <c r="N102" s="5" t="s">
        <v>49</v>
      </c>
      <c r="O102" s="5" t="s">
        <v>49</v>
      </c>
      <c r="P102" s="5" t="s">
        <v>49</v>
      </c>
      <c r="Q102" s="5" t="s">
        <v>49</v>
      </c>
      <c r="R102" s="5" t="s">
        <v>50</v>
      </c>
      <c r="S102" s="5" t="s">
        <v>50</v>
      </c>
      <c r="T102" s="5" t="s">
        <v>49</v>
      </c>
      <c r="U102" s="5" t="s">
        <v>49</v>
      </c>
      <c r="V102" s="5" t="s">
        <v>48</v>
      </c>
      <c r="W102" s="5" t="s">
        <v>48</v>
      </c>
      <c r="X102" s="5" t="s">
        <v>49</v>
      </c>
      <c r="Y102" s="5" t="s">
        <v>49</v>
      </c>
      <c r="Z102" s="5" t="s">
        <v>48</v>
      </c>
      <c r="AA102" s="5" t="s">
        <v>49</v>
      </c>
      <c r="AB102" s="5" t="s">
        <v>49</v>
      </c>
      <c r="AC102" s="5" t="s">
        <v>49</v>
      </c>
      <c r="AD102" s="5" t="s">
        <v>49</v>
      </c>
      <c r="AE102" s="5" t="s">
        <v>49</v>
      </c>
      <c r="AF102" s="5" t="s">
        <v>49</v>
      </c>
      <c r="AG102" s="5" t="s">
        <v>49</v>
      </c>
      <c r="AH102" s="5" t="s">
        <v>50</v>
      </c>
      <c r="AI102" s="5" t="s">
        <v>49</v>
      </c>
      <c r="AJ102" s="5" t="s">
        <v>49</v>
      </c>
      <c r="AK102" s="5" t="s">
        <v>49</v>
      </c>
      <c r="AL102" s="5" t="s">
        <v>49</v>
      </c>
      <c r="AM102" s="5" t="s">
        <v>49</v>
      </c>
      <c r="AN102" s="5" t="s">
        <v>48</v>
      </c>
      <c r="AO102" s="5" t="s">
        <v>49</v>
      </c>
      <c r="AP102" s="5" t="s">
        <v>48</v>
      </c>
      <c r="AQ102" s="5" t="s">
        <v>48</v>
      </c>
      <c r="AR102" s="6" t="s">
        <v>48</v>
      </c>
    </row>
    <row r="103" spans="1:44" ht="12.5" x14ac:dyDescent="0.25">
      <c r="A103" s="7">
        <v>45800.573378819448</v>
      </c>
      <c r="B103" s="8" t="s">
        <v>161</v>
      </c>
      <c r="C103" s="8" t="s">
        <v>45</v>
      </c>
      <c r="D103" s="8" t="s">
        <v>52</v>
      </c>
      <c r="E103" s="8" t="s">
        <v>153</v>
      </c>
      <c r="G103" s="8" t="s">
        <v>50</v>
      </c>
      <c r="H103" s="8" t="s">
        <v>50</v>
      </c>
      <c r="I103" s="8" t="s">
        <v>50</v>
      </c>
      <c r="J103" s="8" t="s">
        <v>49</v>
      </c>
      <c r="K103" s="8" t="s">
        <v>50</v>
      </c>
      <c r="L103" s="8" t="s">
        <v>54</v>
      </c>
      <c r="M103" s="8" t="s">
        <v>54</v>
      </c>
      <c r="N103" s="8" t="s">
        <v>50</v>
      </c>
      <c r="O103" s="8" t="s">
        <v>50</v>
      </c>
      <c r="P103" s="8" t="s">
        <v>50</v>
      </c>
      <c r="Q103" s="8" t="s">
        <v>50</v>
      </c>
      <c r="R103" s="8" t="s">
        <v>50</v>
      </c>
      <c r="S103" s="8" t="s">
        <v>50</v>
      </c>
      <c r="T103" s="8" t="s">
        <v>50</v>
      </c>
      <c r="U103" s="8" t="s">
        <v>49</v>
      </c>
      <c r="V103" s="8" t="s">
        <v>50</v>
      </c>
      <c r="W103" s="8" t="s">
        <v>50</v>
      </c>
      <c r="X103" s="8" t="s">
        <v>50</v>
      </c>
      <c r="Y103" s="8" t="s">
        <v>50</v>
      </c>
      <c r="Z103" s="8" t="s">
        <v>50</v>
      </c>
      <c r="AA103" s="8" t="s">
        <v>50</v>
      </c>
      <c r="AB103" s="8" t="s">
        <v>50</v>
      </c>
      <c r="AC103" s="8" t="s">
        <v>49</v>
      </c>
      <c r="AD103" s="8" t="s">
        <v>49</v>
      </c>
      <c r="AE103" s="8" t="s">
        <v>49</v>
      </c>
      <c r="AF103" s="8" t="s">
        <v>50</v>
      </c>
      <c r="AG103" s="8" t="s">
        <v>50</v>
      </c>
      <c r="AH103" s="8" t="s">
        <v>50</v>
      </c>
      <c r="AI103" s="8" t="s">
        <v>50</v>
      </c>
      <c r="AJ103" s="8" t="s">
        <v>49</v>
      </c>
      <c r="AK103" s="8" t="s">
        <v>49</v>
      </c>
      <c r="AL103" s="8" t="s">
        <v>49</v>
      </c>
      <c r="AM103" s="8" t="s">
        <v>49</v>
      </c>
      <c r="AN103" s="8" t="s">
        <v>49</v>
      </c>
      <c r="AO103" s="8" t="s">
        <v>49</v>
      </c>
      <c r="AP103" s="8" t="s">
        <v>49</v>
      </c>
      <c r="AQ103" s="8" t="s">
        <v>49</v>
      </c>
      <c r="AR103" s="9" t="s">
        <v>50</v>
      </c>
    </row>
    <row r="104" spans="1:44" ht="12.5" x14ac:dyDescent="0.25">
      <c r="A104" s="4">
        <v>45800.573826782405</v>
      </c>
      <c r="B104" s="5" t="s">
        <v>162</v>
      </c>
      <c r="C104" s="5" t="s">
        <v>45</v>
      </c>
      <c r="D104" s="5" t="s">
        <v>52</v>
      </c>
      <c r="E104" s="5" t="s">
        <v>153</v>
      </c>
      <c r="G104" s="5" t="s">
        <v>50</v>
      </c>
      <c r="H104" s="5" t="s">
        <v>50</v>
      </c>
      <c r="I104" s="5" t="s">
        <v>50</v>
      </c>
      <c r="J104" s="5" t="s">
        <v>50</v>
      </c>
      <c r="K104" s="5" t="s">
        <v>50</v>
      </c>
      <c r="L104" s="5" t="s">
        <v>50</v>
      </c>
      <c r="M104" s="5" t="s">
        <v>49</v>
      </c>
      <c r="N104" s="5" t="s">
        <v>49</v>
      </c>
      <c r="O104" s="5" t="s">
        <v>50</v>
      </c>
      <c r="P104" s="5" t="s">
        <v>49</v>
      </c>
      <c r="Q104" s="5" t="s">
        <v>49</v>
      </c>
      <c r="R104" s="5" t="s">
        <v>50</v>
      </c>
      <c r="S104" s="5" t="s">
        <v>50</v>
      </c>
      <c r="T104" s="5" t="s">
        <v>50</v>
      </c>
      <c r="U104" s="5" t="s">
        <v>50</v>
      </c>
      <c r="V104" s="5" t="s">
        <v>50</v>
      </c>
      <c r="W104" s="5" t="s">
        <v>49</v>
      </c>
      <c r="X104" s="5" t="s">
        <v>49</v>
      </c>
      <c r="Y104" s="5" t="s">
        <v>49</v>
      </c>
      <c r="Z104" s="5" t="s">
        <v>49</v>
      </c>
      <c r="AA104" s="5" t="s">
        <v>50</v>
      </c>
      <c r="AB104" s="5" t="s">
        <v>50</v>
      </c>
      <c r="AC104" s="5" t="s">
        <v>48</v>
      </c>
      <c r="AD104" s="5" t="s">
        <v>50</v>
      </c>
      <c r="AE104" s="5" t="s">
        <v>49</v>
      </c>
      <c r="AF104" s="5" t="s">
        <v>48</v>
      </c>
      <c r="AG104" s="5" t="s">
        <v>50</v>
      </c>
      <c r="AH104" s="5" t="s">
        <v>50</v>
      </c>
      <c r="AI104" s="5" t="s">
        <v>49</v>
      </c>
      <c r="AJ104" s="5" t="s">
        <v>49</v>
      </c>
      <c r="AK104" s="5" t="s">
        <v>49</v>
      </c>
      <c r="AL104" s="5" t="s">
        <v>50</v>
      </c>
      <c r="AM104" s="5" t="s">
        <v>49</v>
      </c>
      <c r="AN104" s="5" t="s">
        <v>48</v>
      </c>
      <c r="AO104" s="5" t="s">
        <v>48</v>
      </c>
      <c r="AP104" s="5" t="s">
        <v>48</v>
      </c>
      <c r="AQ104" s="5" t="s">
        <v>48</v>
      </c>
      <c r="AR104" s="6" t="s">
        <v>48</v>
      </c>
    </row>
    <row r="105" spans="1:44" ht="12.5" x14ac:dyDescent="0.25">
      <c r="A105" s="7">
        <v>45800.57584907407</v>
      </c>
      <c r="B105" s="8" t="s">
        <v>163</v>
      </c>
      <c r="C105" s="8" t="s">
        <v>45</v>
      </c>
      <c r="D105" s="8" t="s">
        <v>52</v>
      </c>
      <c r="E105" s="8" t="s">
        <v>153</v>
      </c>
      <c r="G105" s="8" t="s">
        <v>49</v>
      </c>
      <c r="H105" s="8" t="s">
        <v>49</v>
      </c>
      <c r="I105" s="8" t="s">
        <v>48</v>
      </c>
      <c r="J105" s="8" t="s">
        <v>48</v>
      </c>
      <c r="K105" s="8" t="s">
        <v>50</v>
      </c>
      <c r="L105" s="8" t="s">
        <v>49</v>
      </c>
      <c r="M105" s="8" t="s">
        <v>48</v>
      </c>
      <c r="N105" s="8" t="s">
        <v>49</v>
      </c>
      <c r="O105" s="8" t="s">
        <v>48</v>
      </c>
      <c r="P105" s="8" t="s">
        <v>48</v>
      </c>
      <c r="Q105" s="8" t="s">
        <v>49</v>
      </c>
      <c r="R105" s="8" t="s">
        <v>48</v>
      </c>
      <c r="S105" s="8" t="s">
        <v>48</v>
      </c>
      <c r="T105" s="8" t="s">
        <v>49</v>
      </c>
      <c r="U105" s="8" t="s">
        <v>48</v>
      </c>
      <c r="V105" s="8" t="s">
        <v>49</v>
      </c>
      <c r="W105" s="8" t="s">
        <v>48</v>
      </c>
      <c r="X105" s="8" t="s">
        <v>49</v>
      </c>
      <c r="Y105" s="8" t="s">
        <v>48</v>
      </c>
      <c r="Z105" s="8" t="s">
        <v>48</v>
      </c>
      <c r="AA105" s="8" t="s">
        <v>48</v>
      </c>
      <c r="AB105" s="8" t="s">
        <v>48</v>
      </c>
      <c r="AC105" s="8" t="s">
        <v>49</v>
      </c>
      <c r="AD105" s="8" t="s">
        <v>49</v>
      </c>
      <c r="AE105" s="8" t="s">
        <v>49</v>
      </c>
      <c r="AF105" s="8" t="s">
        <v>49</v>
      </c>
      <c r="AG105" s="8" t="s">
        <v>48</v>
      </c>
      <c r="AH105" s="8" t="s">
        <v>48</v>
      </c>
      <c r="AI105" s="8" t="s">
        <v>48</v>
      </c>
      <c r="AJ105" s="8" t="s">
        <v>49</v>
      </c>
      <c r="AK105" s="8" t="s">
        <v>48</v>
      </c>
      <c r="AL105" s="8" t="s">
        <v>48</v>
      </c>
      <c r="AM105" s="8" t="s">
        <v>48</v>
      </c>
      <c r="AN105" s="8" t="s">
        <v>48</v>
      </c>
      <c r="AO105" s="8" t="s">
        <v>48</v>
      </c>
      <c r="AP105" s="8" t="s">
        <v>48</v>
      </c>
      <c r="AQ105" s="8" t="s">
        <v>48</v>
      </c>
      <c r="AR105" s="9" t="s">
        <v>48</v>
      </c>
    </row>
    <row r="106" spans="1:44" ht="12.5" x14ac:dyDescent="0.25">
      <c r="A106" s="4">
        <v>45800.576074583332</v>
      </c>
      <c r="B106" s="5" t="s">
        <v>164</v>
      </c>
      <c r="C106" s="5" t="s">
        <v>45</v>
      </c>
      <c r="D106" s="5" t="s">
        <v>52</v>
      </c>
      <c r="E106" s="5" t="s">
        <v>153</v>
      </c>
      <c r="G106" s="5" t="s">
        <v>48</v>
      </c>
      <c r="H106" s="5" t="s">
        <v>48</v>
      </c>
      <c r="I106" s="5" t="s">
        <v>49</v>
      </c>
      <c r="J106" s="5" t="s">
        <v>49</v>
      </c>
      <c r="K106" s="5" t="s">
        <v>48</v>
      </c>
      <c r="L106" s="5" t="s">
        <v>54</v>
      </c>
      <c r="M106" s="5" t="s">
        <v>49</v>
      </c>
      <c r="N106" s="5" t="s">
        <v>49</v>
      </c>
      <c r="O106" s="5" t="s">
        <v>49</v>
      </c>
      <c r="P106" s="5" t="s">
        <v>50</v>
      </c>
      <c r="Q106" s="5" t="s">
        <v>49</v>
      </c>
      <c r="R106" s="5" t="s">
        <v>49</v>
      </c>
      <c r="S106" s="5" t="s">
        <v>48</v>
      </c>
      <c r="T106" s="5" t="s">
        <v>49</v>
      </c>
      <c r="U106" s="5" t="s">
        <v>48</v>
      </c>
      <c r="V106" s="5" t="s">
        <v>50</v>
      </c>
      <c r="W106" s="5" t="s">
        <v>50</v>
      </c>
      <c r="X106" s="5" t="s">
        <v>50</v>
      </c>
      <c r="Y106" s="5" t="s">
        <v>48</v>
      </c>
      <c r="Z106" s="5" t="s">
        <v>49</v>
      </c>
      <c r="AA106" s="5" t="s">
        <v>49</v>
      </c>
      <c r="AB106" s="5" t="s">
        <v>48</v>
      </c>
      <c r="AC106" s="5" t="s">
        <v>49</v>
      </c>
      <c r="AD106" s="5" t="s">
        <v>48</v>
      </c>
      <c r="AE106" s="5" t="s">
        <v>48</v>
      </c>
      <c r="AF106" s="5" t="s">
        <v>50</v>
      </c>
      <c r="AG106" s="5" t="s">
        <v>48</v>
      </c>
      <c r="AH106" s="5" t="s">
        <v>49</v>
      </c>
      <c r="AI106" s="5" t="s">
        <v>49</v>
      </c>
      <c r="AJ106" s="5" t="s">
        <v>49</v>
      </c>
      <c r="AK106" s="5" t="s">
        <v>50</v>
      </c>
      <c r="AL106" s="5" t="s">
        <v>50</v>
      </c>
      <c r="AM106" s="5" t="s">
        <v>50</v>
      </c>
      <c r="AN106" s="5" t="s">
        <v>49</v>
      </c>
      <c r="AO106" s="5" t="s">
        <v>49</v>
      </c>
      <c r="AP106" s="5" t="s">
        <v>49</v>
      </c>
      <c r="AQ106" s="5" t="s">
        <v>49</v>
      </c>
      <c r="AR106" s="6" t="s">
        <v>49</v>
      </c>
    </row>
    <row r="107" spans="1:44" ht="12.5" x14ac:dyDescent="0.25">
      <c r="A107" s="7">
        <v>45800.576454699076</v>
      </c>
      <c r="B107" s="8" t="s">
        <v>165</v>
      </c>
      <c r="C107" s="8" t="s">
        <v>45</v>
      </c>
      <c r="D107" s="8" t="s">
        <v>52</v>
      </c>
      <c r="E107" s="8" t="s">
        <v>153</v>
      </c>
      <c r="G107" s="8" t="s">
        <v>50</v>
      </c>
      <c r="H107" s="8" t="s">
        <v>50</v>
      </c>
      <c r="I107" s="8" t="s">
        <v>50</v>
      </c>
      <c r="J107" s="8" t="s">
        <v>50</v>
      </c>
      <c r="K107" s="8" t="s">
        <v>50</v>
      </c>
      <c r="L107" s="8" t="s">
        <v>50</v>
      </c>
      <c r="M107" s="8" t="s">
        <v>63</v>
      </c>
      <c r="N107" s="8" t="s">
        <v>50</v>
      </c>
      <c r="O107" s="8" t="s">
        <v>48</v>
      </c>
      <c r="P107" s="8" t="s">
        <v>48</v>
      </c>
      <c r="Q107" s="8" t="s">
        <v>48</v>
      </c>
      <c r="R107" s="8" t="s">
        <v>50</v>
      </c>
      <c r="S107" s="8" t="s">
        <v>63</v>
      </c>
      <c r="T107" s="8" t="s">
        <v>48</v>
      </c>
      <c r="U107" s="8" t="s">
        <v>48</v>
      </c>
      <c r="V107" s="8" t="s">
        <v>50</v>
      </c>
      <c r="W107" s="8" t="s">
        <v>49</v>
      </c>
      <c r="X107" s="8" t="s">
        <v>48</v>
      </c>
      <c r="Y107" s="8" t="s">
        <v>48</v>
      </c>
      <c r="Z107" s="8" t="s">
        <v>48</v>
      </c>
      <c r="AA107" s="8" t="s">
        <v>48</v>
      </c>
      <c r="AB107" s="8" t="s">
        <v>48</v>
      </c>
      <c r="AC107" s="8" t="s">
        <v>49</v>
      </c>
      <c r="AD107" s="8" t="s">
        <v>48</v>
      </c>
      <c r="AE107" s="8" t="s">
        <v>49</v>
      </c>
      <c r="AF107" s="8" t="s">
        <v>48</v>
      </c>
      <c r="AG107" s="8" t="s">
        <v>49</v>
      </c>
      <c r="AH107" s="8" t="s">
        <v>48</v>
      </c>
      <c r="AI107" s="8" t="s">
        <v>48</v>
      </c>
      <c r="AJ107" s="8" t="s">
        <v>48</v>
      </c>
      <c r="AK107" s="8" t="s">
        <v>49</v>
      </c>
      <c r="AL107" s="8" t="s">
        <v>50</v>
      </c>
      <c r="AM107" s="8" t="s">
        <v>49</v>
      </c>
      <c r="AN107" s="8" t="s">
        <v>48</v>
      </c>
      <c r="AO107" s="8" t="s">
        <v>50</v>
      </c>
      <c r="AP107" s="8" t="s">
        <v>48</v>
      </c>
      <c r="AQ107" s="8" t="s">
        <v>49</v>
      </c>
      <c r="AR107" s="9" t="s">
        <v>48</v>
      </c>
    </row>
    <row r="108" spans="1:44" ht="12.5" x14ac:dyDescent="0.25">
      <c r="A108" s="4">
        <v>45800.576824143514</v>
      </c>
      <c r="B108" s="5" t="s">
        <v>166</v>
      </c>
      <c r="C108" s="5" t="s">
        <v>45</v>
      </c>
      <c r="D108" s="5" t="s">
        <v>52</v>
      </c>
      <c r="E108" s="5" t="s">
        <v>153</v>
      </c>
      <c r="G108" s="5" t="s">
        <v>48</v>
      </c>
      <c r="H108" s="5" t="s">
        <v>48</v>
      </c>
      <c r="I108" s="5" t="s">
        <v>48</v>
      </c>
      <c r="J108" s="5" t="s">
        <v>48</v>
      </c>
      <c r="K108" s="5" t="s">
        <v>50</v>
      </c>
      <c r="L108" s="5" t="s">
        <v>50</v>
      </c>
      <c r="M108" s="5" t="s">
        <v>49</v>
      </c>
      <c r="N108" s="5" t="s">
        <v>48</v>
      </c>
      <c r="O108" s="5" t="s">
        <v>48</v>
      </c>
      <c r="P108" s="5" t="s">
        <v>49</v>
      </c>
      <c r="Q108" s="5" t="s">
        <v>48</v>
      </c>
      <c r="R108" s="5" t="s">
        <v>50</v>
      </c>
      <c r="S108" s="5" t="s">
        <v>49</v>
      </c>
      <c r="T108" s="5" t="s">
        <v>48</v>
      </c>
      <c r="U108" s="5" t="s">
        <v>48</v>
      </c>
      <c r="V108" s="5" t="s">
        <v>48</v>
      </c>
      <c r="W108" s="5" t="s">
        <v>48</v>
      </c>
      <c r="X108" s="5" t="s">
        <v>48</v>
      </c>
      <c r="Y108" s="5" t="s">
        <v>48</v>
      </c>
      <c r="Z108" s="5" t="s">
        <v>48</v>
      </c>
      <c r="AA108" s="5" t="s">
        <v>48</v>
      </c>
      <c r="AB108" s="5" t="s">
        <v>48</v>
      </c>
      <c r="AC108" s="5" t="s">
        <v>48</v>
      </c>
      <c r="AD108" s="5" t="s">
        <v>48</v>
      </c>
      <c r="AE108" s="5" t="s">
        <v>49</v>
      </c>
      <c r="AF108" s="5" t="s">
        <v>48</v>
      </c>
      <c r="AG108" s="5" t="s">
        <v>48</v>
      </c>
      <c r="AH108" s="5" t="s">
        <v>50</v>
      </c>
      <c r="AI108" s="5" t="s">
        <v>48</v>
      </c>
      <c r="AJ108" s="5" t="s">
        <v>49</v>
      </c>
      <c r="AK108" s="5" t="s">
        <v>49</v>
      </c>
      <c r="AL108" s="5" t="s">
        <v>49</v>
      </c>
      <c r="AM108" s="5" t="s">
        <v>48</v>
      </c>
      <c r="AN108" s="5" t="s">
        <v>48</v>
      </c>
      <c r="AO108" s="5" t="s">
        <v>49</v>
      </c>
      <c r="AP108" s="5" t="s">
        <v>49</v>
      </c>
      <c r="AQ108" s="5" t="s">
        <v>50</v>
      </c>
      <c r="AR108" s="6" t="s">
        <v>48</v>
      </c>
    </row>
    <row r="109" spans="1:44" ht="12.5" x14ac:dyDescent="0.25">
      <c r="A109" s="7">
        <v>45800.577043726851</v>
      </c>
      <c r="B109" s="8" t="s">
        <v>167</v>
      </c>
      <c r="C109" s="8" t="s">
        <v>45</v>
      </c>
      <c r="D109" s="8" t="s">
        <v>52</v>
      </c>
      <c r="E109" s="8" t="s">
        <v>155</v>
      </c>
      <c r="G109" s="8" t="s">
        <v>49</v>
      </c>
      <c r="H109" s="8" t="s">
        <v>49</v>
      </c>
      <c r="I109" s="8" t="s">
        <v>49</v>
      </c>
      <c r="J109" s="8" t="s">
        <v>49</v>
      </c>
      <c r="K109" s="8" t="s">
        <v>50</v>
      </c>
      <c r="L109" s="8" t="s">
        <v>50</v>
      </c>
      <c r="M109" s="8" t="s">
        <v>49</v>
      </c>
      <c r="N109" s="8" t="s">
        <v>49</v>
      </c>
      <c r="O109" s="8" t="s">
        <v>49</v>
      </c>
      <c r="P109" s="8" t="s">
        <v>49</v>
      </c>
      <c r="Q109" s="8" t="s">
        <v>49</v>
      </c>
      <c r="R109" s="8" t="s">
        <v>49</v>
      </c>
      <c r="S109" s="8" t="s">
        <v>49</v>
      </c>
      <c r="T109" s="8" t="s">
        <v>49</v>
      </c>
      <c r="U109" s="8" t="s">
        <v>49</v>
      </c>
      <c r="V109" s="8" t="s">
        <v>49</v>
      </c>
      <c r="W109" s="8" t="s">
        <v>49</v>
      </c>
      <c r="X109" s="8" t="s">
        <v>49</v>
      </c>
      <c r="Y109" s="8" t="s">
        <v>49</v>
      </c>
      <c r="Z109" s="8" t="s">
        <v>49</v>
      </c>
      <c r="AA109" s="8" t="s">
        <v>49</v>
      </c>
      <c r="AB109" s="8" t="s">
        <v>49</v>
      </c>
      <c r="AC109" s="8" t="s">
        <v>48</v>
      </c>
      <c r="AD109" s="8" t="s">
        <v>49</v>
      </c>
      <c r="AE109" s="8" t="s">
        <v>49</v>
      </c>
      <c r="AF109" s="8" t="s">
        <v>49</v>
      </c>
      <c r="AG109" s="8" t="s">
        <v>49</v>
      </c>
      <c r="AH109" s="8" t="s">
        <v>49</v>
      </c>
      <c r="AI109" s="8" t="s">
        <v>49</v>
      </c>
      <c r="AJ109" s="8" t="s">
        <v>49</v>
      </c>
      <c r="AK109" s="8" t="s">
        <v>50</v>
      </c>
      <c r="AL109" s="8" t="s">
        <v>49</v>
      </c>
      <c r="AM109" s="8" t="s">
        <v>49</v>
      </c>
      <c r="AN109" s="8" t="s">
        <v>49</v>
      </c>
      <c r="AO109" s="8" t="s">
        <v>49</v>
      </c>
      <c r="AP109" s="8" t="s">
        <v>49</v>
      </c>
      <c r="AQ109" s="8" t="s">
        <v>49</v>
      </c>
      <c r="AR109" s="9" t="s">
        <v>49</v>
      </c>
    </row>
    <row r="110" spans="1:44" ht="12.5" x14ac:dyDescent="0.25">
      <c r="A110" s="4">
        <v>45800.577051006941</v>
      </c>
      <c r="B110" s="5" t="s">
        <v>168</v>
      </c>
      <c r="C110" s="5" t="s">
        <v>56</v>
      </c>
      <c r="D110" s="5" t="s">
        <v>52</v>
      </c>
      <c r="E110" s="5" t="s">
        <v>153</v>
      </c>
      <c r="G110" s="5" t="s">
        <v>49</v>
      </c>
      <c r="H110" s="5" t="s">
        <v>48</v>
      </c>
      <c r="I110" s="5" t="s">
        <v>48</v>
      </c>
      <c r="J110" s="5" t="s">
        <v>49</v>
      </c>
      <c r="K110" s="5" t="s">
        <v>50</v>
      </c>
      <c r="L110" s="5" t="s">
        <v>49</v>
      </c>
      <c r="M110" s="5" t="s">
        <v>49</v>
      </c>
      <c r="N110" s="5" t="s">
        <v>48</v>
      </c>
      <c r="O110" s="5" t="s">
        <v>48</v>
      </c>
      <c r="P110" s="5" t="s">
        <v>48</v>
      </c>
      <c r="Q110" s="5" t="s">
        <v>49</v>
      </c>
      <c r="R110" s="5" t="s">
        <v>49</v>
      </c>
      <c r="S110" s="5" t="s">
        <v>49</v>
      </c>
      <c r="T110" s="5" t="s">
        <v>49</v>
      </c>
      <c r="U110" s="5" t="s">
        <v>49</v>
      </c>
      <c r="V110" s="5" t="s">
        <v>48</v>
      </c>
      <c r="W110" s="5" t="s">
        <v>49</v>
      </c>
      <c r="X110" s="5" t="s">
        <v>49</v>
      </c>
      <c r="Y110" s="5" t="s">
        <v>49</v>
      </c>
      <c r="Z110" s="5" t="s">
        <v>48</v>
      </c>
      <c r="AA110" s="5" t="s">
        <v>48</v>
      </c>
      <c r="AB110" s="5" t="s">
        <v>48</v>
      </c>
      <c r="AC110" s="5" t="s">
        <v>48</v>
      </c>
      <c r="AD110" s="5" t="s">
        <v>48</v>
      </c>
      <c r="AE110" s="5" t="s">
        <v>49</v>
      </c>
      <c r="AF110" s="5" t="s">
        <v>49</v>
      </c>
      <c r="AG110" s="5" t="s">
        <v>48</v>
      </c>
      <c r="AH110" s="5" t="s">
        <v>48</v>
      </c>
      <c r="AI110" s="5" t="s">
        <v>48</v>
      </c>
      <c r="AJ110" s="5" t="s">
        <v>49</v>
      </c>
      <c r="AK110" s="5" t="s">
        <v>49</v>
      </c>
      <c r="AL110" s="5" t="s">
        <v>49</v>
      </c>
      <c r="AM110" s="5" t="s">
        <v>48</v>
      </c>
      <c r="AN110" s="5" t="s">
        <v>49</v>
      </c>
      <c r="AO110" s="5" t="s">
        <v>49</v>
      </c>
      <c r="AP110" s="5" t="s">
        <v>49</v>
      </c>
      <c r="AQ110" s="5" t="s">
        <v>48</v>
      </c>
      <c r="AR110" s="6" t="s">
        <v>48</v>
      </c>
    </row>
    <row r="111" spans="1:44" ht="12.5" x14ac:dyDescent="0.25">
      <c r="A111" s="7">
        <v>45800.578861030095</v>
      </c>
      <c r="B111" s="8" t="s">
        <v>169</v>
      </c>
      <c r="C111" s="8" t="s">
        <v>45</v>
      </c>
      <c r="D111" s="8" t="s">
        <v>52</v>
      </c>
      <c r="E111" s="8" t="s">
        <v>153</v>
      </c>
      <c r="G111" s="8" t="s">
        <v>50</v>
      </c>
      <c r="H111" s="8" t="s">
        <v>49</v>
      </c>
      <c r="I111" s="8" t="s">
        <v>49</v>
      </c>
      <c r="J111" s="8" t="s">
        <v>48</v>
      </c>
      <c r="K111" s="8" t="s">
        <v>49</v>
      </c>
      <c r="L111" s="8" t="s">
        <v>54</v>
      </c>
      <c r="M111" s="8" t="s">
        <v>48</v>
      </c>
      <c r="N111" s="8" t="s">
        <v>48</v>
      </c>
      <c r="O111" s="8" t="s">
        <v>48</v>
      </c>
      <c r="P111" s="8" t="s">
        <v>48</v>
      </c>
      <c r="Q111" s="8" t="s">
        <v>49</v>
      </c>
      <c r="R111" s="8" t="s">
        <v>49</v>
      </c>
      <c r="S111" s="8" t="s">
        <v>48</v>
      </c>
      <c r="T111" s="8" t="s">
        <v>49</v>
      </c>
      <c r="U111" s="8" t="s">
        <v>50</v>
      </c>
      <c r="V111" s="8" t="s">
        <v>50</v>
      </c>
      <c r="W111" s="8" t="s">
        <v>49</v>
      </c>
      <c r="X111" s="8" t="s">
        <v>50</v>
      </c>
      <c r="Y111" s="8" t="s">
        <v>49</v>
      </c>
      <c r="Z111" s="8" t="s">
        <v>49</v>
      </c>
      <c r="AA111" s="8" t="s">
        <v>49</v>
      </c>
      <c r="AB111" s="8" t="s">
        <v>49</v>
      </c>
      <c r="AC111" s="8" t="s">
        <v>49</v>
      </c>
      <c r="AD111" s="8" t="s">
        <v>49</v>
      </c>
      <c r="AE111" s="8" t="s">
        <v>49</v>
      </c>
      <c r="AF111" s="8" t="s">
        <v>48</v>
      </c>
      <c r="AG111" s="8" t="s">
        <v>48</v>
      </c>
      <c r="AH111" s="8" t="s">
        <v>48</v>
      </c>
      <c r="AI111" s="8" t="s">
        <v>48</v>
      </c>
      <c r="AJ111" s="8" t="s">
        <v>49</v>
      </c>
      <c r="AK111" s="8" t="s">
        <v>49</v>
      </c>
      <c r="AL111" s="8" t="s">
        <v>50</v>
      </c>
      <c r="AM111" s="8" t="s">
        <v>48</v>
      </c>
      <c r="AN111" s="8" t="s">
        <v>48</v>
      </c>
      <c r="AO111" s="8" t="s">
        <v>48</v>
      </c>
      <c r="AP111" s="8" t="s">
        <v>48</v>
      </c>
      <c r="AQ111" s="8" t="s">
        <v>49</v>
      </c>
      <c r="AR111" s="9" t="s">
        <v>48</v>
      </c>
    </row>
    <row r="112" spans="1:44" ht="12.5" x14ac:dyDescent="0.25">
      <c r="A112" s="4">
        <v>45800.579006678236</v>
      </c>
      <c r="B112" s="5" t="s">
        <v>170</v>
      </c>
      <c r="C112" s="5" t="s">
        <v>45</v>
      </c>
      <c r="D112" s="5" t="s">
        <v>52</v>
      </c>
      <c r="E112" s="5" t="s">
        <v>155</v>
      </c>
      <c r="G112" s="5" t="s">
        <v>50</v>
      </c>
      <c r="H112" s="5" t="s">
        <v>50</v>
      </c>
      <c r="I112" s="5" t="s">
        <v>50</v>
      </c>
      <c r="J112" s="5" t="s">
        <v>50</v>
      </c>
      <c r="K112" s="5" t="s">
        <v>50</v>
      </c>
      <c r="L112" s="5" t="s">
        <v>50</v>
      </c>
      <c r="M112" s="5" t="s">
        <v>50</v>
      </c>
      <c r="N112" s="5" t="s">
        <v>50</v>
      </c>
      <c r="O112" s="5" t="s">
        <v>50</v>
      </c>
      <c r="P112" s="5" t="s">
        <v>50</v>
      </c>
      <c r="Q112" s="5" t="s">
        <v>50</v>
      </c>
      <c r="R112" s="5" t="s">
        <v>50</v>
      </c>
      <c r="S112" s="5" t="s">
        <v>50</v>
      </c>
      <c r="T112" s="5" t="s">
        <v>50</v>
      </c>
      <c r="U112" s="5" t="s">
        <v>50</v>
      </c>
      <c r="V112" s="5" t="s">
        <v>50</v>
      </c>
      <c r="W112" s="5" t="s">
        <v>50</v>
      </c>
      <c r="X112" s="5" t="s">
        <v>50</v>
      </c>
      <c r="Y112" s="5" t="s">
        <v>50</v>
      </c>
      <c r="Z112" s="5" t="s">
        <v>50</v>
      </c>
      <c r="AA112" s="5" t="s">
        <v>50</v>
      </c>
      <c r="AB112" s="5" t="s">
        <v>50</v>
      </c>
      <c r="AC112" s="5" t="s">
        <v>50</v>
      </c>
      <c r="AD112" s="5" t="s">
        <v>50</v>
      </c>
      <c r="AE112" s="5" t="s">
        <v>50</v>
      </c>
      <c r="AF112" s="5" t="s">
        <v>50</v>
      </c>
      <c r="AG112" s="5" t="s">
        <v>50</v>
      </c>
      <c r="AH112" s="5" t="s">
        <v>50</v>
      </c>
      <c r="AI112" s="5" t="s">
        <v>50</v>
      </c>
      <c r="AJ112" s="5" t="s">
        <v>50</v>
      </c>
      <c r="AK112" s="5" t="s">
        <v>50</v>
      </c>
      <c r="AL112" s="5" t="s">
        <v>50</v>
      </c>
      <c r="AM112" s="5" t="s">
        <v>50</v>
      </c>
      <c r="AN112" s="5" t="s">
        <v>50</v>
      </c>
      <c r="AO112" s="5" t="s">
        <v>50</v>
      </c>
      <c r="AP112" s="5" t="s">
        <v>50</v>
      </c>
      <c r="AQ112" s="5" t="s">
        <v>50</v>
      </c>
      <c r="AR112" s="6" t="s">
        <v>50</v>
      </c>
    </row>
    <row r="113" spans="1:44" ht="12.5" x14ac:dyDescent="0.25">
      <c r="A113" s="7">
        <v>45800.579362384262</v>
      </c>
      <c r="B113" s="8" t="s">
        <v>171</v>
      </c>
      <c r="C113" s="8" t="s">
        <v>56</v>
      </c>
      <c r="D113" s="8" t="s">
        <v>52</v>
      </c>
      <c r="E113" s="8" t="s">
        <v>153</v>
      </c>
      <c r="G113" s="8" t="s">
        <v>48</v>
      </c>
      <c r="H113" s="8" t="s">
        <v>48</v>
      </c>
      <c r="I113" s="8" t="s">
        <v>48</v>
      </c>
      <c r="J113" s="8" t="s">
        <v>48</v>
      </c>
      <c r="K113" s="8" t="s">
        <v>49</v>
      </c>
      <c r="L113" s="8" t="s">
        <v>50</v>
      </c>
      <c r="M113" s="8" t="s">
        <v>49</v>
      </c>
      <c r="N113" s="8" t="s">
        <v>48</v>
      </c>
      <c r="O113" s="8" t="s">
        <v>49</v>
      </c>
      <c r="P113" s="8" t="s">
        <v>48</v>
      </c>
      <c r="Q113" s="8" t="s">
        <v>50</v>
      </c>
      <c r="R113" s="8" t="s">
        <v>50</v>
      </c>
      <c r="S113" s="8" t="s">
        <v>54</v>
      </c>
      <c r="T113" s="8" t="s">
        <v>49</v>
      </c>
      <c r="U113" s="8" t="s">
        <v>48</v>
      </c>
      <c r="V113" s="8" t="s">
        <v>49</v>
      </c>
      <c r="W113" s="8" t="s">
        <v>49</v>
      </c>
      <c r="X113" s="8" t="s">
        <v>50</v>
      </c>
      <c r="Y113" s="8" t="s">
        <v>49</v>
      </c>
      <c r="Z113" s="8" t="s">
        <v>49</v>
      </c>
      <c r="AA113" s="8" t="s">
        <v>50</v>
      </c>
      <c r="AB113" s="8" t="s">
        <v>48</v>
      </c>
      <c r="AC113" s="8" t="s">
        <v>49</v>
      </c>
      <c r="AD113" s="8" t="s">
        <v>49</v>
      </c>
      <c r="AE113" s="8" t="s">
        <v>49</v>
      </c>
      <c r="AF113" s="8" t="s">
        <v>50</v>
      </c>
      <c r="AG113" s="8" t="s">
        <v>48</v>
      </c>
      <c r="AH113" s="8" t="s">
        <v>49</v>
      </c>
      <c r="AI113" s="8" t="s">
        <v>48</v>
      </c>
      <c r="AJ113" s="8" t="s">
        <v>48</v>
      </c>
      <c r="AK113" s="8" t="s">
        <v>50</v>
      </c>
      <c r="AL113" s="8" t="s">
        <v>54</v>
      </c>
      <c r="AM113" s="8" t="s">
        <v>50</v>
      </c>
      <c r="AN113" s="8" t="s">
        <v>50</v>
      </c>
      <c r="AO113" s="8" t="s">
        <v>50</v>
      </c>
      <c r="AP113" s="8" t="s">
        <v>49</v>
      </c>
      <c r="AQ113" s="8" t="s">
        <v>48</v>
      </c>
      <c r="AR113" s="9" t="s">
        <v>48</v>
      </c>
    </row>
    <row r="114" spans="1:44" ht="12.5" x14ac:dyDescent="0.25">
      <c r="A114" s="4">
        <v>45800.580888993056</v>
      </c>
      <c r="B114" s="5" t="s">
        <v>172</v>
      </c>
      <c r="C114" s="5" t="s">
        <v>45</v>
      </c>
      <c r="D114" s="5" t="s">
        <v>52</v>
      </c>
      <c r="E114" s="5" t="s">
        <v>153</v>
      </c>
      <c r="G114" s="5" t="s">
        <v>48</v>
      </c>
      <c r="H114" s="5" t="s">
        <v>48</v>
      </c>
      <c r="I114" s="5" t="s">
        <v>48</v>
      </c>
      <c r="J114" s="5" t="s">
        <v>49</v>
      </c>
      <c r="K114" s="5" t="s">
        <v>50</v>
      </c>
      <c r="L114" s="5" t="s">
        <v>50</v>
      </c>
      <c r="M114" s="5" t="s">
        <v>48</v>
      </c>
      <c r="N114" s="5" t="s">
        <v>48</v>
      </c>
      <c r="O114" s="5" t="s">
        <v>48</v>
      </c>
      <c r="P114" s="5" t="s">
        <v>50</v>
      </c>
      <c r="Q114" s="5" t="s">
        <v>49</v>
      </c>
      <c r="R114" s="5" t="s">
        <v>49</v>
      </c>
      <c r="S114" s="5" t="s">
        <v>49</v>
      </c>
      <c r="T114" s="5" t="s">
        <v>50</v>
      </c>
      <c r="U114" s="5" t="s">
        <v>49</v>
      </c>
      <c r="V114" s="5" t="s">
        <v>54</v>
      </c>
      <c r="W114" s="5" t="s">
        <v>49</v>
      </c>
      <c r="X114" s="5" t="s">
        <v>50</v>
      </c>
      <c r="Y114" s="5" t="s">
        <v>49</v>
      </c>
      <c r="Z114" s="5" t="s">
        <v>49</v>
      </c>
      <c r="AA114" s="5" t="s">
        <v>49</v>
      </c>
      <c r="AB114" s="5" t="s">
        <v>49</v>
      </c>
      <c r="AC114" s="5" t="s">
        <v>49</v>
      </c>
      <c r="AD114" s="5" t="s">
        <v>49</v>
      </c>
      <c r="AE114" s="5" t="s">
        <v>49</v>
      </c>
      <c r="AF114" s="5" t="s">
        <v>48</v>
      </c>
      <c r="AG114" s="5" t="s">
        <v>49</v>
      </c>
      <c r="AH114" s="5" t="s">
        <v>49</v>
      </c>
      <c r="AI114" s="5" t="s">
        <v>49</v>
      </c>
      <c r="AJ114" s="5" t="s">
        <v>49</v>
      </c>
      <c r="AK114" s="5" t="s">
        <v>50</v>
      </c>
      <c r="AL114" s="5" t="s">
        <v>50</v>
      </c>
      <c r="AM114" s="5" t="s">
        <v>49</v>
      </c>
      <c r="AN114" s="5" t="s">
        <v>49</v>
      </c>
      <c r="AO114" s="5" t="s">
        <v>49</v>
      </c>
      <c r="AP114" s="5" t="s">
        <v>49</v>
      </c>
      <c r="AQ114" s="5" t="s">
        <v>48</v>
      </c>
      <c r="AR114" s="6" t="s">
        <v>48</v>
      </c>
    </row>
    <row r="115" spans="1:44" ht="12.5" x14ac:dyDescent="0.25">
      <c r="A115" s="7">
        <v>45800.584817974537</v>
      </c>
      <c r="B115" s="8" t="s">
        <v>173</v>
      </c>
      <c r="C115" s="8" t="s">
        <v>45</v>
      </c>
      <c r="D115" s="8" t="s">
        <v>52</v>
      </c>
      <c r="E115" s="8" t="s">
        <v>155</v>
      </c>
      <c r="G115" s="8" t="s">
        <v>49</v>
      </c>
      <c r="H115" s="8" t="s">
        <v>50</v>
      </c>
      <c r="I115" s="8" t="s">
        <v>50</v>
      </c>
      <c r="J115" s="8" t="s">
        <v>50</v>
      </c>
      <c r="K115" s="8" t="s">
        <v>50</v>
      </c>
      <c r="L115" s="8" t="s">
        <v>49</v>
      </c>
      <c r="M115" s="8" t="s">
        <v>49</v>
      </c>
      <c r="N115" s="8" t="s">
        <v>50</v>
      </c>
      <c r="O115" s="8" t="s">
        <v>50</v>
      </c>
      <c r="P115" s="8" t="s">
        <v>50</v>
      </c>
      <c r="Q115" s="8" t="s">
        <v>50</v>
      </c>
      <c r="R115" s="8" t="s">
        <v>50</v>
      </c>
      <c r="S115" s="8" t="s">
        <v>50</v>
      </c>
      <c r="T115" s="8" t="s">
        <v>50</v>
      </c>
      <c r="U115" s="8" t="s">
        <v>50</v>
      </c>
      <c r="V115" s="8" t="s">
        <v>50</v>
      </c>
      <c r="W115" s="8" t="s">
        <v>50</v>
      </c>
      <c r="X115" s="8" t="s">
        <v>50</v>
      </c>
      <c r="Y115" s="8" t="s">
        <v>50</v>
      </c>
      <c r="Z115" s="8" t="s">
        <v>50</v>
      </c>
      <c r="AA115" s="8" t="s">
        <v>50</v>
      </c>
      <c r="AB115" s="8" t="s">
        <v>50</v>
      </c>
      <c r="AC115" s="8" t="s">
        <v>50</v>
      </c>
      <c r="AD115" s="8" t="s">
        <v>50</v>
      </c>
      <c r="AE115" s="8" t="s">
        <v>50</v>
      </c>
      <c r="AF115" s="8" t="s">
        <v>50</v>
      </c>
      <c r="AG115" s="8" t="s">
        <v>50</v>
      </c>
      <c r="AH115" s="8" t="s">
        <v>50</v>
      </c>
      <c r="AI115" s="8" t="s">
        <v>50</v>
      </c>
      <c r="AJ115" s="8" t="s">
        <v>50</v>
      </c>
      <c r="AK115" s="8" t="s">
        <v>50</v>
      </c>
      <c r="AL115" s="8" t="s">
        <v>50</v>
      </c>
      <c r="AM115" s="8" t="s">
        <v>50</v>
      </c>
      <c r="AN115" s="8" t="s">
        <v>50</v>
      </c>
      <c r="AO115" s="8" t="s">
        <v>50</v>
      </c>
      <c r="AP115" s="8" t="s">
        <v>50</v>
      </c>
      <c r="AQ115" s="8" t="s">
        <v>50</v>
      </c>
      <c r="AR115" s="9" t="s">
        <v>50</v>
      </c>
    </row>
    <row r="116" spans="1:44" ht="12.5" x14ac:dyDescent="0.25">
      <c r="A116" s="4">
        <v>45800.58609783565</v>
      </c>
      <c r="B116" s="5" t="s">
        <v>174</v>
      </c>
      <c r="C116" s="5" t="s">
        <v>45</v>
      </c>
      <c r="D116" s="5" t="s">
        <v>52</v>
      </c>
      <c r="E116" s="5" t="s">
        <v>153</v>
      </c>
      <c r="G116" s="5" t="s">
        <v>50</v>
      </c>
      <c r="H116" s="5" t="s">
        <v>50</v>
      </c>
      <c r="I116" s="5" t="s">
        <v>48</v>
      </c>
      <c r="J116" s="5" t="s">
        <v>50</v>
      </c>
      <c r="K116" s="5" t="s">
        <v>50</v>
      </c>
      <c r="L116" s="5" t="s">
        <v>50</v>
      </c>
      <c r="M116" s="5" t="s">
        <v>50</v>
      </c>
      <c r="N116" s="5" t="s">
        <v>48</v>
      </c>
      <c r="O116" s="5" t="s">
        <v>48</v>
      </c>
      <c r="P116" s="5" t="s">
        <v>48</v>
      </c>
      <c r="Q116" s="5" t="s">
        <v>50</v>
      </c>
      <c r="R116" s="5" t="s">
        <v>49</v>
      </c>
      <c r="S116" s="5" t="s">
        <v>54</v>
      </c>
      <c r="T116" s="5" t="s">
        <v>49</v>
      </c>
      <c r="U116" s="5" t="s">
        <v>49</v>
      </c>
      <c r="V116" s="5" t="s">
        <v>50</v>
      </c>
      <c r="W116" s="5" t="s">
        <v>49</v>
      </c>
      <c r="X116" s="5" t="s">
        <v>50</v>
      </c>
      <c r="Y116" s="5" t="s">
        <v>50</v>
      </c>
      <c r="Z116" s="5" t="s">
        <v>49</v>
      </c>
      <c r="AA116" s="5" t="s">
        <v>49</v>
      </c>
      <c r="AB116" s="5" t="s">
        <v>48</v>
      </c>
      <c r="AC116" s="5" t="s">
        <v>49</v>
      </c>
      <c r="AD116" s="5" t="s">
        <v>49</v>
      </c>
      <c r="AE116" s="5" t="s">
        <v>49</v>
      </c>
      <c r="AF116" s="5" t="s">
        <v>49</v>
      </c>
      <c r="AG116" s="5" t="s">
        <v>48</v>
      </c>
      <c r="AH116" s="5" t="s">
        <v>50</v>
      </c>
      <c r="AI116" s="5" t="s">
        <v>49</v>
      </c>
      <c r="AJ116" s="5" t="s">
        <v>48</v>
      </c>
      <c r="AK116" s="5" t="s">
        <v>48</v>
      </c>
      <c r="AL116" s="5" t="s">
        <v>48</v>
      </c>
      <c r="AM116" s="5" t="s">
        <v>48</v>
      </c>
      <c r="AN116" s="5" t="s">
        <v>48</v>
      </c>
      <c r="AO116" s="5" t="s">
        <v>48</v>
      </c>
      <c r="AP116" s="5" t="s">
        <v>48</v>
      </c>
      <c r="AQ116" s="5" t="s">
        <v>48</v>
      </c>
      <c r="AR116" s="6" t="s">
        <v>48</v>
      </c>
    </row>
    <row r="117" spans="1:44" ht="12.5" x14ac:dyDescent="0.25">
      <c r="A117" s="7">
        <v>45800.586663229165</v>
      </c>
      <c r="B117" s="8" t="s">
        <v>175</v>
      </c>
      <c r="C117" s="8" t="s">
        <v>45</v>
      </c>
      <c r="D117" s="8" t="s">
        <v>52</v>
      </c>
      <c r="E117" s="8" t="s">
        <v>155</v>
      </c>
      <c r="G117" s="8" t="s">
        <v>50</v>
      </c>
      <c r="H117" s="8" t="s">
        <v>49</v>
      </c>
      <c r="I117" s="8" t="s">
        <v>49</v>
      </c>
      <c r="J117" s="8" t="s">
        <v>50</v>
      </c>
      <c r="K117" s="8" t="s">
        <v>54</v>
      </c>
      <c r="L117" s="8" t="s">
        <v>50</v>
      </c>
      <c r="M117" s="8" t="s">
        <v>50</v>
      </c>
      <c r="N117" s="8" t="s">
        <v>49</v>
      </c>
      <c r="O117" s="8" t="s">
        <v>48</v>
      </c>
      <c r="P117" s="8" t="s">
        <v>48</v>
      </c>
      <c r="Q117" s="8" t="s">
        <v>48</v>
      </c>
      <c r="R117" s="8" t="s">
        <v>48</v>
      </c>
      <c r="S117" s="8" t="s">
        <v>48</v>
      </c>
      <c r="T117" s="8" t="s">
        <v>48</v>
      </c>
      <c r="U117" s="8" t="s">
        <v>48</v>
      </c>
      <c r="V117" s="8" t="s">
        <v>49</v>
      </c>
      <c r="W117" s="8" t="s">
        <v>49</v>
      </c>
      <c r="X117" s="8" t="s">
        <v>49</v>
      </c>
      <c r="Y117" s="8" t="s">
        <v>50</v>
      </c>
      <c r="Z117" s="8" t="s">
        <v>49</v>
      </c>
      <c r="AA117" s="8" t="s">
        <v>50</v>
      </c>
      <c r="AB117" s="8" t="s">
        <v>49</v>
      </c>
      <c r="AC117" s="8" t="s">
        <v>49</v>
      </c>
      <c r="AD117" s="8" t="s">
        <v>49</v>
      </c>
      <c r="AE117" s="8" t="s">
        <v>49</v>
      </c>
      <c r="AF117" s="8" t="s">
        <v>48</v>
      </c>
      <c r="AG117" s="8" t="s">
        <v>48</v>
      </c>
      <c r="AH117" s="8" t="s">
        <v>48</v>
      </c>
      <c r="AI117" s="8" t="s">
        <v>48</v>
      </c>
      <c r="AJ117" s="8" t="s">
        <v>49</v>
      </c>
      <c r="AK117" s="8" t="s">
        <v>48</v>
      </c>
      <c r="AL117" s="8" t="s">
        <v>49</v>
      </c>
      <c r="AM117" s="8" t="s">
        <v>49</v>
      </c>
      <c r="AN117" s="8" t="s">
        <v>49</v>
      </c>
      <c r="AO117" s="8" t="s">
        <v>49</v>
      </c>
      <c r="AP117" s="8" t="s">
        <v>48</v>
      </c>
      <c r="AQ117" s="8" t="s">
        <v>48</v>
      </c>
      <c r="AR117" s="9" t="s">
        <v>48</v>
      </c>
    </row>
    <row r="118" spans="1:44" ht="12.5" x14ac:dyDescent="0.25">
      <c r="A118" s="4">
        <v>45800.586723148153</v>
      </c>
      <c r="B118" s="5" t="s">
        <v>176</v>
      </c>
      <c r="C118" s="5" t="s">
        <v>45</v>
      </c>
      <c r="D118" s="5" t="s">
        <v>52</v>
      </c>
      <c r="E118" s="5" t="s">
        <v>153</v>
      </c>
      <c r="G118" s="5" t="s">
        <v>48</v>
      </c>
      <c r="H118" s="5" t="s">
        <v>48</v>
      </c>
      <c r="I118" s="5" t="s">
        <v>48</v>
      </c>
      <c r="J118" s="5" t="s">
        <v>49</v>
      </c>
      <c r="K118" s="5" t="s">
        <v>50</v>
      </c>
      <c r="L118" s="5" t="s">
        <v>50</v>
      </c>
      <c r="M118" s="5" t="s">
        <v>48</v>
      </c>
      <c r="N118" s="5" t="s">
        <v>49</v>
      </c>
      <c r="O118" s="5" t="s">
        <v>49</v>
      </c>
      <c r="P118" s="5" t="s">
        <v>50</v>
      </c>
      <c r="Q118" s="5" t="s">
        <v>50</v>
      </c>
      <c r="R118" s="5" t="s">
        <v>50</v>
      </c>
      <c r="S118" s="5" t="s">
        <v>50</v>
      </c>
      <c r="T118" s="5" t="s">
        <v>49</v>
      </c>
      <c r="U118" s="5" t="s">
        <v>49</v>
      </c>
      <c r="V118" s="5" t="s">
        <v>50</v>
      </c>
      <c r="W118" s="5" t="s">
        <v>49</v>
      </c>
      <c r="X118" s="5" t="s">
        <v>50</v>
      </c>
      <c r="Y118" s="5" t="s">
        <v>48</v>
      </c>
      <c r="Z118" s="5" t="s">
        <v>49</v>
      </c>
      <c r="AA118" s="5" t="s">
        <v>50</v>
      </c>
      <c r="AB118" s="5" t="s">
        <v>49</v>
      </c>
      <c r="AC118" s="5" t="s">
        <v>48</v>
      </c>
      <c r="AD118" s="5" t="s">
        <v>49</v>
      </c>
      <c r="AE118" s="5" t="s">
        <v>49</v>
      </c>
      <c r="AF118" s="5" t="s">
        <v>48</v>
      </c>
      <c r="AG118" s="5" t="s">
        <v>48</v>
      </c>
      <c r="AH118" s="5" t="s">
        <v>49</v>
      </c>
      <c r="AI118" s="5" t="s">
        <v>48</v>
      </c>
      <c r="AJ118" s="5" t="s">
        <v>48</v>
      </c>
      <c r="AK118" s="5" t="s">
        <v>49</v>
      </c>
      <c r="AL118" s="5" t="s">
        <v>48</v>
      </c>
      <c r="AM118" s="5" t="s">
        <v>49</v>
      </c>
      <c r="AN118" s="5" t="s">
        <v>49</v>
      </c>
      <c r="AO118" s="5" t="s">
        <v>49</v>
      </c>
      <c r="AP118" s="5" t="s">
        <v>48</v>
      </c>
      <c r="AQ118" s="5" t="s">
        <v>48</v>
      </c>
      <c r="AR118" s="6" t="s">
        <v>48</v>
      </c>
    </row>
    <row r="119" spans="1:44" ht="12.5" x14ac:dyDescent="0.25">
      <c r="A119" s="7">
        <v>45800.600423495373</v>
      </c>
      <c r="B119" s="8" t="s">
        <v>177</v>
      </c>
      <c r="C119" s="8" t="s">
        <v>45</v>
      </c>
      <c r="D119" s="8" t="s">
        <v>52</v>
      </c>
      <c r="E119" s="8" t="s">
        <v>155</v>
      </c>
      <c r="G119" s="8" t="s">
        <v>49</v>
      </c>
      <c r="H119" s="8" t="s">
        <v>49</v>
      </c>
      <c r="I119" s="8" t="s">
        <v>49</v>
      </c>
      <c r="J119" s="8" t="s">
        <v>49</v>
      </c>
      <c r="K119" s="8" t="s">
        <v>49</v>
      </c>
      <c r="L119" s="8" t="s">
        <v>54</v>
      </c>
      <c r="M119" s="8" t="s">
        <v>49</v>
      </c>
      <c r="N119" s="8" t="s">
        <v>49</v>
      </c>
      <c r="O119" s="8" t="s">
        <v>49</v>
      </c>
      <c r="P119" s="8" t="s">
        <v>49</v>
      </c>
      <c r="Q119" s="8" t="s">
        <v>49</v>
      </c>
      <c r="R119" s="8" t="s">
        <v>49</v>
      </c>
      <c r="S119" s="8" t="s">
        <v>49</v>
      </c>
      <c r="T119" s="8" t="s">
        <v>49</v>
      </c>
      <c r="U119" s="8" t="s">
        <v>49</v>
      </c>
      <c r="V119" s="8" t="s">
        <v>50</v>
      </c>
      <c r="W119" s="8" t="s">
        <v>49</v>
      </c>
      <c r="X119" s="8" t="s">
        <v>49</v>
      </c>
      <c r="Y119" s="8" t="s">
        <v>49</v>
      </c>
      <c r="Z119" s="8" t="s">
        <v>49</v>
      </c>
      <c r="AA119" s="8" t="s">
        <v>49</v>
      </c>
      <c r="AB119" s="8" t="s">
        <v>49</v>
      </c>
      <c r="AC119" s="8" t="s">
        <v>49</v>
      </c>
      <c r="AD119" s="8" t="s">
        <v>49</v>
      </c>
      <c r="AE119" s="8" t="s">
        <v>50</v>
      </c>
      <c r="AF119" s="8" t="s">
        <v>49</v>
      </c>
      <c r="AG119" s="8" t="s">
        <v>49</v>
      </c>
      <c r="AH119" s="8" t="s">
        <v>49</v>
      </c>
      <c r="AI119" s="8" t="s">
        <v>49</v>
      </c>
      <c r="AJ119" s="8" t="s">
        <v>49</v>
      </c>
      <c r="AK119" s="8" t="s">
        <v>49</v>
      </c>
      <c r="AL119" s="8" t="s">
        <v>50</v>
      </c>
      <c r="AM119" s="8" t="s">
        <v>49</v>
      </c>
      <c r="AN119" s="8" t="s">
        <v>49</v>
      </c>
      <c r="AO119" s="8" t="s">
        <v>49</v>
      </c>
      <c r="AP119" s="8" t="s">
        <v>49</v>
      </c>
      <c r="AQ119" s="8" t="s">
        <v>49</v>
      </c>
      <c r="AR119" s="9" t="s">
        <v>49</v>
      </c>
    </row>
    <row r="120" spans="1:44" ht="12.5" x14ac:dyDescent="0.25">
      <c r="A120" s="4">
        <v>45800.600886608794</v>
      </c>
      <c r="B120" s="5" t="s">
        <v>178</v>
      </c>
      <c r="C120" s="5" t="s">
        <v>45</v>
      </c>
      <c r="D120" s="5" t="s">
        <v>52</v>
      </c>
      <c r="E120" s="5" t="s">
        <v>155</v>
      </c>
      <c r="G120" s="5" t="s">
        <v>48</v>
      </c>
      <c r="H120" s="5" t="s">
        <v>49</v>
      </c>
      <c r="I120" s="5" t="s">
        <v>49</v>
      </c>
      <c r="J120" s="5" t="s">
        <v>50</v>
      </c>
      <c r="K120" s="5" t="s">
        <v>50</v>
      </c>
      <c r="L120" s="5" t="s">
        <v>50</v>
      </c>
      <c r="M120" s="5" t="s">
        <v>50</v>
      </c>
      <c r="N120" s="5" t="s">
        <v>49</v>
      </c>
      <c r="O120" s="5" t="s">
        <v>50</v>
      </c>
      <c r="P120" s="5" t="s">
        <v>49</v>
      </c>
      <c r="Q120" s="5" t="s">
        <v>49</v>
      </c>
      <c r="R120" s="5" t="s">
        <v>49</v>
      </c>
      <c r="S120" s="5" t="s">
        <v>48</v>
      </c>
      <c r="T120" s="5" t="s">
        <v>49</v>
      </c>
      <c r="U120" s="5" t="s">
        <v>49</v>
      </c>
      <c r="V120" s="5" t="s">
        <v>49</v>
      </c>
      <c r="W120" s="5" t="s">
        <v>49</v>
      </c>
      <c r="X120" s="5" t="s">
        <v>49</v>
      </c>
      <c r="Y120" s="5" t="s">
        <v>49</v>
      </c>
      <c r="Z120" s="5" t="s">
        <v>49</v>
      </c>
      <c r="AA120" s="5" t="s">
        <v>49</v>
      </c>
      <c r="AB120" s="5" t="s">
        <v>49</v>
      </c>
      <c r="AC120" s="5" t="s">
        <v>49</v>
      </c>
      <c r="AD120" s="5" t="s">
        <v>49</v>
      </c>
      <c r="AE120" s="5" t="s">
        <v>49</v>
      </c>
      <c r="AF120" s="5" t="s">
        <v>48</v>
      </c>
      <c r="AG120" s="5" t="s">
        <v>49</v>
      </c>
      <c r="AH120" s="5" t="s">
        <v>49</v>
      </c>
      <c r="AI120" s="5" t="s">
        <v>49</v>
      </c>
      <c r="AJ120" s="5" t="s">
        <v>49</v>
      </c>
      <c r="AK120" s="5" t="s">
        <v>49</v>
      </c>
      <c r="AL120" s="5" t="s">
        <v>50</v>
      </c>
      <c r="AM120" s="5" t="s">
        <v>49</v>
      </c>
      <c r="AN120" s="5" t="s">
        <v>49</v>
      </c>
      <c r="AO120" s="5" t="s">
        <v>49</v>
      </c>
      <c r="AP120" s="5" t="s">
        <v>49</v>
      </c>
      <c r="AQ120" s="5" t="s">
        <v>48</v>
      </c>
      <c r="AR120" s="6" t="s">
        <v>48</v>
      </c>
    </row>
    <row r="121" spans="1:44" ht="12.5" x14ac:dyDescent="0.25">
      <c r="A121" s="7">
        <v>45800.602075694449</v>
      </c>
      <c r="B121" s="8" t="s">
        <v>179</v>
      </c>
      <c r="C121" s="8" t="s">
        <v>56</v>
      </c>
      <c r="D121" s="8" t="s">
        <v>52</v>
      </c>
      <c r="E121" s="8" t="s">
        <v>157</v>
      </c>
      <c r="G121" s="8" t="s">
        <v>50</v>
      </c>
      <c r="H121" s="8" t="s">
        <v>50</v>
      </c>
      <c r="I121" s="8" t="s">
        <v>49</v>
      </c>
      <c r="J121" s="8" t="s">
        <v>49</v>
      </c>
      <c r="K121" s="8" t="s">
        <v>54</v>
      </c>
      <c r="L121" s="8" t="s">
        <v>50</v>
      </c>
      <c r="M121" s="8" t="s">
        <v>50</v>
      </c>
      <c r="N121" s="8" t="s">
        <v>50</v>
      </c>
      <c r="O121" s="8" t="s">
        <v>49</v>
      </c>
      <c r="P121" s="8" t="s">
        <v>50</v>
      </c>
      <c r="Q121" s="8" t="s">
        <v>49</v>
      </c>
      <c r="R121" s="8" t="s">
        <v>50</v>
      </c>
      <c r="S121" s="8" t="s">
        <v>54</v>
      </c>
      <c r="T121" s="8" t="s">
        <v>50</v>
      </c>
      <c r="U121" s="8" t="s">
        <v>49</v>
      </c>
      <c r="V121" s="8" t="s">
        <v>50</v>
      </c>
      <c r="W121" s="8" t="s">
        <v>49</v>
      </c>
      <c r="X121" s="8" t="s">
        <v>48</v>
      </c>
      <c r="Y121" s="8" t="s">
        <v>49</v>
      </c>
      <c r="Z121" s="8" t="s">
        <v>49</v>
      </c>
      <c r="AA121" s="8" t="s">
        <v>50</v>
      </c>
      <c r="AB121" s="8" t="s">
        <v>49</v>
      </c>
      <c r="AC121" s="8" t="s">
        <v>49</v>
      </c>
      <c r="AD121" s="8" t="s">
        <v>49</v>
      </c>
      <c r="AE121" s="8" t="s">
        <v>49</v>
      </c>
      <c r="AF121" s="8" t="s">
        <v>50</v>
      </c>
      <c r="AG121" s="8" t="s">
        <v>49</v>
      </c>
      <c r="AH121" s="8" t="s">
        <v>49</v>
      </c>
      <c r="AI121" s="8" t="s">
        <v>49</v>
      </c>
      <c r="AJ121" s="8" t="s">
        <v>49</v>
      </c>
      <c r="AK121" s="8" t="s">
        <v>50</v>
      </c>
      <c r="AL121" s="8" t="s">
        <v>50</v>
      </c>
      <c r="AM121" s="8" t="s">
        <v>49</v>
      </c>
      <c r="AN121" s="8" t="s">
        <v>49</v>
      </c>
      <c r="AO121" s="8" t="s">
        <v>49</v>
      </c>
      <c r="AP121" s="8" t="s">
        <v>48</v>
      </c>
      <c r="AQ121" s="8" t="s">
        <v>48</v>
      </c>
      <c r="AR121" s="9" t="s">
        <v>49</v>
      </c>
    </row>
    <row r="122" spans="1:44" ht="12.5" x14ac:dyDescent="0.25">
      <c r="A122" s="4">
        <v>45800.602536932871</v>
      </c>
      <c r="B122" s="5" t="s">
        <v>180</v>
      </c>
      <c r="C122" s="5" t="s">
        <v>45</v>
      </c>
      <c r="D122" s="5" t="s">
        <v>52</v>
      </c>
      <c r="E122" s="5" t="s">
        <v>153</v>
      </c>
      <c r="G122" s="5" t="s">
        <v>48</v>
      </c>
      <c r="H122" s="5" t="s">
        <v>49</v>
      </c>
      <c r="I122" s="5" t="s">
        <v>48</v>
      </c>
      <c r="J122" s="5" t="s">
        <v>48</v>
      </c>
      <c r="K122" s="5" t="s">
        <v>48</v>
      </c>
      <c r="L122" s="5" t="s">
        <v>49</v>
      </c>
      <c r="M122" s="5" t="s">
        <v>48</v>
      </c>
      <c r="N122" s="5" t="s">
        <v>48</v>
      </c>
      <c r="O122" s="5" t="s">
        <v>49</v>
      </c>
      <c r="P122" s="5" t="s">
        <v>49</v>
      </c>
      <c r="Q122" s="5" t="s">
        <v>49</v>
      </c>
      <c r="R122" s="5" t="s">
        <v>50</v>
      </c>
      <c r="S122" s="5" t="s">
        <v>49</v>
      </c>
      <c r="T122" s="5" t="s">
        <v>49</v>
      </c>
      <c r="U122" s="5" t="s">
        <v>49</v>
      </c>
      <c r="V122" s="5" t="s">
        <v>54</v>
      </c>
      <c r="W122" s="5" t="s">
        <v>49</v>
      </c>
      <c r="X122" s="5" t="s">
        <v>48</v>
      </c>
      <c r="Y122" s="5" t="s">
        <v>49</v>
      </c>
      <c r="Z122" s="5" t="s">
        <v>49</v>
      </c>
      <c r="AA122" s="5" t="s">
        <v>50</v>
      </c>
      <c r="AB122" s="5" t="s">
        <v>48</v>
      </c>
      <c r="AC122" s="5" t="s">
        <v>49</v>
      </c>
      <c r="AD122" s="5" t="s">
        <v>49</v>
      </c>
      <c r="AE122" s="5" t="s">
        <v>49</v>
      </c>
      <c r="AF122" s="5" t="s">
        <v>49</v>
      </c>
      <c r="AG122" s="5" t="s">
        <v>49</v>
      </c>
      <c r="AH122" s="5" t="s">
        <v>50</v>
      </c>
      <c r="AI122" s="5" t="s">
        <v>49</v>
      </c>
      <c r="AJ122" s="5" t="s">
        <v>49</v>
      </c>
      <c r="AK122" s="5" t="s">
        <v>49</v>
      </c>
      <c r="AL122" s="5" t="s">
        <v>50</v>
      </c>
      <c r="AM122" s="5" t="s">
        <v>49</v>
      </c>
      <c r="AN122" s="5" t="s">
        <v>49</v>
      </c>
      <c r="AO122" s="5" t="s">
        <v>48</v>
      </c>
      <c r="AP122" s="5" t="s">
        <v>50</v>
      </c>
      <c r="AQ122" s="5" t="s">
        <v>49</v>
      </c>
      <c r="AR122" s="6" t="s">
        <v>49</v>
      </c>
    </row>
    <row r="123" spans="1:44" ht="12.5" x14ac:dyDescent="0.25">
      <c r="A123" s="7">
        <v>45800.60615472222</v>
      </c>
      <c r="B123" s="8" t="s">
        <v>181</v>
      </c>
      <c r="C123" s="8" t="s">
        <v>45</v>
      </c>
      <c r="D123" s="8" t="s">
        <v>52</v>
      </c>
      <c r="E123" s="8" t="s">
        <v>153</v>
      </c>
      <c r="G123" s="8" t="s">
        <v>48</v>
      </c>
      <c r="H123" s="8" t="s">
        <v>48</v>
      </c>
      <c r="I123" s="8" t="s">
        <v>48</v>
      </c>
      <c r="J123" s="8" t="s">
        <v>48</v>
      </c>
      <c r="K123" s="8" t="s">
        <v>48</v>
      </c>
      <c r="L123" s="8" t="s">
        <v>50</v>
      </c>
      <c r="M123" s="8" t="s">
        <v>48</v>
      </c>
      <c r="N123" s="8" t="s">
        <v>48</v>
      </c>
      <c r="O123" s="8" t="s">
        <v>48</v>
      </c>
      <c r="P123" s="8" t="s">
        <v>48</v>
      </c>
      <c r="Q123" s="8" t="s">
        <v>50</v>
      </c>
      <c r="R123" s="8" t="s">
        <v>50</v>
      </c>
      <c r="S123" s="8" t="s">
        <v>49</v>
      </c>
      <c r="T123" s="8" t="s">
        <v>50</v>
      </c>
      <c r="U123" s="8" t="s">
        <v>50</v>
      </c>
      <c r="V123" s="8" t="s">
        <v>50</v>
      </c>
      <c r="W123" s="8" t="s">
        <v>49</v>
      </c>
      <c r="X123" s="8" t="s">
        <v>50</v>
      </c>
      <c r="Y123" s="8" t="s">
        <v>49</v>
      </c>
      <c r="Z123" s="8" t="s">
        <v>50</v>
      </c>
      <c r="AA123" s="8" t="s">
        <v>48</v>
      </c>
      <c r="AB123" s="8" t="s">
        <v>50</v>
      </c>
      <c r="AC123" s="8" t="s">
        <v>50</v>
      </c>
      <c r="AD123" s="8" t="s">
        <v>50</v>
      </c>
      <c r="AE123" s="8" t="s">
        <v>50</v>
      </c>
      <c r="AF123" s="8" t="s">
        <v>48</v>
      </c>
      <c r="AG123" s="8" t="s">
        <v>48</v>
      </c>
      <c r="AH123" s="8" t="s">
        <v>48</v>
      </c>
      <c r="AI123" s="8" t="s">
        <v>48</v>
      </c>
      <c r="AJ123" s="8" t="s">
        <v>49</v>
      </c>
      <c r="AK123" s="8" t="s">
        <v>49</v>
      </c>
      <c r="AL123" s="8" t="s">
        <v>50</v>
      </c>
      <c r="AM123" s="8" t="s">
        <v>49</v>
      </c>
      <c r="AN123" s="8" t="s">
        <v>50</v>
      </c>
      <c r="AO123" s="8" t="s">
        <v>49</v>
      </c>
      <c r="AP123" s="8" t="s">
        <v>48</v>
      </c>
      <c r="AQ123" s="8" t="s">
        <v>48</v>
      </c>
      <c r="AR123" s="9" t="s">
        <v>48</v>
      </c>
    </row>
    <row r="124" spans="1:44" ht="12.5" x14ac:dyDescent="0.25">
      <c r="A124" s="4">
        <v>45800.612864386574</v>
      </c>
      <c r="B124" s="5" t="s">
        <v>182</v>
      </c>
      <c r="C124" s="5" t="s">
        <v>45</v>
      </c>
      <c r="D124" s="5" t="s">
        <v>52</v>
      </c>
      <c r="E124" s="5" t="s">
        <v>155</v>
      </c>
      <c r="G124" s="5" t="s">
        <v>48</v>
      </c>
      <c r="H124" s="5" t="s">
        <v>49</v>
      </c>
      <c r="I124" s="5" t="s">
        <v>48</v>
      </c>
      <c r="J124" s="5" t="s">
        <v>48</v>
      </c>
      <c r="K124" s="5" t="s">
        <v>49</v>
      </c>
      <c r="L124" s="5" t="s">
        <v>49</v>
      </c>
      <c r="M124" s="5" t="s">
        <v>49</v>
      </c>
      <c r="N124" s="5" t="s">
        <v>48</v>
      </c>
      <c r="O124" s="5" t="s">
        <v>49</v>
      </c>
      <c r="P124" s="5" t="s">
        <v>49</v>
      </c>
      <c r="Q124" s="5" t="s">
        <v>49</v>
      </c>
      <c r="R124" s="5" t="s">
        <v>50</v>
      </c>
      <c r="S124" s="5" t="s">
        <v>48</v>
      </c>
      <c r="T124" s="5" t="s">
        <v>48</v>
      </c>
      <c r="U124" s="5" t="s">
        <v>49</v>
      </c>
      <c r="V124" s="5" t="s">
        <v>48</v>
      </c>
      <c r="W124" s="5" t="s">
        <v>48</v>
      </c>
      <c r="X124" s="5" t="s">
        <v>48</v>
      </c>
      <c r="Y124" s="5" t="s">
        <v>48</v>
      </c>
      <c r="Z124" s="5" t="s">
        <v>48</v>
      </c>
      <c r="AA124" s="5" t="s">
        <v>48</v>
      </c>
      <c r="AB124" s="5" t="s">
        <v>48</v>
      </c>
      <c r="AC124" s="5" t="s">
        <v>48</v>
      </c>
      <c r="AD124" s="5" t="s">
        <v>49</v>
      </c>
      <c r="AE124" s="5" t="s">
        <v>50</v>
      </c>
      <c r="AF124" s="5" t="s">
        <v>49</v>
      </c>
      <c r="AG124" s="5" t="s">
        <v>49</v>
      </c>
      <c r="AH124" s="5" t="s">
        <v>48</v>
      </c>
      <c r="AI124" s="5" t="s">
        <v>49</v>
      </c>
      <c r="AJ124" s="5" t="s">
        <v>49</v>
      </c>
      <c r="AK124" s="5" t="s">
        <v>48</v>
      </c>
      <c r="AL124" s="5" t="s">
        <v>49</v>
      </c>
      <c r="AM124" s="5" t="s">
        <v>48</v>
      </c>
      <c r="AN124" s="5" t="s">
        <v>49</v>
      </c>
      <c r="AO124" s="5" t="s">
        <v>50</v>
      </c>
      <c r="AP124" s="5" t="s">
        <v>48</v>
      </c>
      <c r="AQ124" s="5" t="s">
        <v>48</v>
      </c>
      <c r="AR124" s="6" t="s">
        <v>48</v>
      </c>
    </row>
    <row r="125" spans="1:44" ht="12.5" x14ac:dyDescent="0.25">
      <c r="A125" s="7">
        <v>45800.615664861107</v>
      </c>
      <c r="B125" s="8" t="s">
        <v>183</v>
      </c>
      <c r="C125" s="8" t="s">
        <v>45</v>
      </c>
      <c r="D125" s="8" t="s">
        <v>52</v>
      </c>
      <c r="E125" s="8" t="s">
        <v>153</v>
      </c>
      <c r="G125" s="8" t="s">
        <v>48</v>
      </c>
      <c r="H125" s="8" t="s">
        <v>49</v>
      </c>
      <c r="I125" s="8" t="s">
        <v>48</v>
      </c>
      <c r="J125" s="8" t="s">
        <v>50</v>
      </c>
      <c r="K125" s="8" t="s">
        <v>50</v>
      </c>
      <c r="L125" s="8" t="s">
        <v>54</v>
      </c>
      <c r="M125" s="8" t="s">
        <v>49</v>
      </c>
      <c r="N125" s="8" t="s">
        <v>49</v>
      </c>
      <c r="O125" s="8" t="s">
        <v>49</v>
      </c>
      <c r="P125" s="8" t="s">
        <v>49</v>
      </c>
      <c r="Q125" s="8" t="s">
        <v>48</v>
      </c>
      <c r="R125" s="8" t="s">
        <v>49</v>
      </c>
      <c r="S125" s="8" t="s">
        <v>49</v>
      </c>
      <c r="T125" s="8" t="s">
        <v>48</v>
      </c>
      <c r="U125" s="8" t="s">
        <v>50</v>
      </c>
      <c r="V125" s="8" t="s">
        <v>48</v>
      </c>
      <c r="W125" s="8" t="s">
        <v>49</v>
      </c>
      <c r="X125" s="8" t="s">
        <v>50</v>
      </c>
      <c r="Y125" s="8" t="s">
        <v>49</v>
      </c>
      <c r="Z125" s="8" t="s">
        <v>48</v>
      </c>
      <c r="AA125" s="8" t="s">
        <v>48</v>
      </c>
      <c r="AB125" s="8" t="s">
        <v>49</v>
      </c>
      <c r="AC125" s="8" t="s">
        <v>49</v>
      </c>
      <c r="AD125" s="8" t="s">
        <v>49</v>
      </c>
      <c r="AE125" s="8" t="s">
        <v>49</v>
      </c>
      <c r="AF125" s="8" t="s">
        <v>49</v>
      </c>
      <c r="AG125" s="8" t="s">
        <v>49</v>
      </c>
      <c r="AH125" s="8" t="s">
        <v>49</v>
      </c>
      <c r="AI125" s="8" t="s">
        <v>49</v>
      </c>
      <c r="AJ125" s="8" t="s">
        <v>49</v>
      </c>
      <c r="AK125" s="8" t="s">
        <v>50</v>
      </c>
      <c r="AL125" s="8" t="s">
        <v>50</v>
      </c>
      <c r="AM125" s="8" t="s">
        <v>49</v>
      </c>
      <c r="AN125" s="8" t="s">
        <v>49</v>
      </c>
      <c r="AO125" s="8" t="s">
        <v>50</v>
      </c>
      <c r="AP125" s="8" t="s">
        <v>50</v>
      </c>
      <c r="AQ125" s="8" t="s">
        <v>50</v>
      </c>
      <c r="AR125" s="9" t="s">
        <v>50</v>
      </c>
    </row>
    <row r="126" spans="1:44" ht="12.5" x14ac:dyDescent="0.25">
      <c r="A126" s="4">
        <v>45800.635002951385</v>
      </c>
      <c r="B126" s="5" t="s">
        <v>184</v>
      </c>
      <c r="C126" s="5" t="s">
        <v>45</v>
      </c>
      <c r="D126" s="5" t="s">
        <v>46</v>
      </c>
      <c r="E126" s="5" t="s">
        <v>155</v>
      </c>
      <c r="G126" s="5" t="s">
        <v>49</v>
      </c>
      <c r="H126" s="5" t="s">
        <v>49</v>
      </c>
      <c r="I126" s="5" t="s">
        <v>48</v>
      </c>
      <c r="J126" s="5" t="s">
        <v>50</v>
      </c>
      <c r="K126" s="5" t="s">
        <v>49</v>
      </c>
      <c r="L126" s="5" t="s">
        <v>48</v>
      </c>
      <c r="M126" s="5" t="s">
        <v>48</v>
      </c>
      <c r="N126" s="5" t="s">
        <v>48</v>
      </c>
      <c r="O126" s="5" t="s">
        <v>48</v>
      </c>
      <c r="P126" s="5" t="s">
        <v>50</v>
      </c>
      <c r="Q126" s="5" t="s">
        <v>48</v>
      </c>
      <c r="R126" s="5" t="s">
        <v>48</v>
      </c>
      <c r="S126" s="5" t="s">
        <v>48</v>
      </c>
      <c r="T126" s="5" t="s">
        <v>48</v>
      </c>
      <c r="U126" s="5" t="s">
        <v>48</v>
      </c>
      <c r="V126" s="5" t="s">
        <v>48</v>
      </c>
      <c r="W126" s="5" t="s">
        <v>48</v>
      </c>
      <c r="X126" s="5" t="s">
        <v>48</v>
      </c>
      <c r="Y126" s="5" t="s">
        <v>48</v>
      </c>
      <c r="Z126" s="5" t="s">
        <v>48</v>
      </c>
      <c r="AA126" s="5" t="s">
        <v>48</v>
      </c>
      <c r="AB126" s="5" t="s">
        <v>48</v>
      </c>
      <c r="AC126" s="5" t="s">
        <v>48</v>
      </c>
      <c r="AD126" s="5" t="s">
        <v>48</v>
      </c>
      <c r="AE126" s="5" t="s">
        <v>48</v>
      </c>
      <c r="AF126" s="5" t="s">
        <v>48</v>
      </c>
      <c r="AG126" s="5" t="s">
        <v>48</v>
      </c>
      <c r="AH126" s="5" t="s">
        <v>48</v>
      </c>
      <c r="AI126" s="5" t="s">
        <v>48</v>
      </c>
      <c r="AJ126" s="5" t="s">
        <v>48</v>
      </c>
      <c r="AK126" s="5" t="s">
        <v>48</v>
      </c>
      <c r="AL126" s="5" t="s">
        <v>48</v>
      </c>
      <c r="AM126" s="5" t="s">
        <v>48</v>
      </c>
      <c r="AN126" s="5" t="s">
        <v>48</v>
      </c>
      <c r="AO126" s="5" t="s">
        <v>48</v>
      </c>
      <c r="AP126" s="5" t="s">
        <v>48</v>
      </c>
      <c r="AQ126" s="5" t="s">
        <v>50</v>
      </c>
      <c r="AR126" s="6" t="s">
        <v>48</v>
      </c>
    </row>
    <row r="127" spans="1:44" ht="12.5" x14ac:dyDescent="0.25">
      <c r="A127" s="7">
        <v>45800.647137557869</v>
      </c>
      <c r="B127" s="8" t="s">
        <v>185</v>
      </c>
      <c r="C127" s="8" t="s">
        <v>45</v>
      </c>
      <c r="D127" s="8" t="s">
        <v>52</v>
      </c>
      <c r="E127" s="8" t="s">
        <v>155</v>
      </c>
      <c r="G127" s="8" t="s">
        <v>50</v>
      </c>
      <c r="H127" s="8" t="s">
        <v>48</v>
      </c>
      <c r="I127" s="8" t="s">
        <v>48</v>
      </c>
      <c r="J127" s="8" t="s">
        <v>48</v>
      </c>
      <c r="K127" s="8" t="s">
        <v>50</v>
      </c>
      <c r="L127" s="8" t="s">
        <v>50</v>
      </c>
      <c r="M127" s="8" t="s">
        <v>49</v>
      </c>
      <c r="N127" s="8" t="s">
        <v>48</v>
      </c>
      <c r="O127" s="8" t="s">
        <v>48</v>
      </c>
      <c r="P127" s="8" t="s">
        <v>48</v>
      </c>
      <c r="Q127" s="8" t="s">
        <v>48</v>
      </c>
      <c r="R127" s="8" t="s">
        <v>48</v>
      </c>
      <c r="S127" s="8" t="s">
        <v>48</v>
      </c>
      <c r="T127" s="8" t="s">
        <v>48</v>
      </c>
      <c r="U127" s="8" t="s">
        <v>48</v>
      </c>
      <c r="V127" s="8" t="s">
        <v>50</v>
      </c>
      <c r="W127" s="8" t="s">
        <v>50</v>
      </c>
      <c r="X127" s="8" t="s">
        <v>48</v>
      </c>
      <c r="Y127" s="8" t="s">
        <v>49</v>
      </c>
      <c r="Z127" s="8" t="s">
        <v>49</v>
      </c>
      <c r="AA127" s="8" t="s">
        <v>49</v>
      </c>
      <c r="AB127" s="8" t="s">
        <v>49</v>
      </c>
      <c r="AC127" s="8" t="s">
        <v>50</v>
      </c>
      <c r="AD127" s="8" t="s">
        <v>50</v>
      </c>
      <c r="AE127" s="8" t="s">
        <v>49</v>
      </c>
      <c r="AF127" s="8" t="s">
        <v>49</v>
      </c>
      <c r="AG127" s="8" t="s">
        <v>48</v>
      </c>
      <c r="AH127" s="8" t="s">
        <v>48</v>
      </c>
      <c r="AI127" s="8" t="s">
        <v>48</v>
      </c>
      <c r="AJ127" s="8" t="s">
        <v>48</v>
      </c>
      <c r="AK127" s="8" t="s">
        <v>48</v>
      </c>
      <c r="AL127" s="8" t="s">
        <v>48</v>
      </c>
      <c r="AM127" s="8" t="s">
        <v>48</v>
      </c>
      <c r="AN127" s="8" t="s">
        <v>48</v>
      </c>
      <c r="AO127" s="8" t="s">
        <v>48</v>
      </c>
      <c r="AP127" s="8" t="s">
        <v>48</v>
      </c>
      <c r="AQ127" s="8" t="s">
        <v>48</v>
      </c>
      <c r="AR127" s="9" t="s">
        <v>48</v>
      </c>
    </row>
    <row r="128" spans="1:44" ht="12.5" x14ac:dyDescent="0.25">
      <c r="A128" s="4">
        <v>45800.658115590282</v>
      </c>
      <c r="B128" s="5" t="s">
        <v>186</v>
      </c>
      <c r="C128" s="5" t="s">
        <v>56</v>
      </c>
      <c r="D128" s="5" t="s">
        <v>52</v>
      </c>
      <c r="E128" s="5" t="s">
        <v>157</v>
      </c>
      <c r="G128" s="5" t="s">
        <v>48</v>
      </c>
      <c r="H128" s="5" t="s">
        <v>49</v>
      </c>
      <c r="I128" s="5" t="s">
        <v>49</v>
      </c>
      <c r="J128" s="5" t="s">
        <v>49</v>
      </c>
      <c r="K128" s="5" t="s">
        <v>48</v>
      </c>
      <c r="L128" s="5" t="s">
        <v>49</v>
      </c>
      <c r="M128" s="5" t="s">
        <v>48</v>
      </c>
      <c r="N128" s="5" t="s">
        <v>49</v>
      </c>
      <c r="O128" s="5" t="s">
        <v>49</v>
      </c>
      <c r="P128" s="5" t="s">
        <v>49</v>
      </c>
      <c r="Q128" s="5" t="s">
        <v>49</v>
      </c>
      <c r="R128" s="5" t="s">
        <v>49</v>
      </c>
      <c r="S128" s="5" t="s">
        <v>48</v>
      </c>
      <c r="T128" s="5" t="s">
        <v>50</v>
      </c>
      <c r="U128" s="5" t="s">
        <v>48</v>
      </c>
      <c r="V128" s="5" t="s">
        <v>50</v>
      </c>
      <c r="W128" s="5" t="s">
        <v>49</v>
      </c>
      <c r="X128" s="5" t="s">
        <v>48</v>
      </c>
      <c r="Y128" s="5" t="s">
        <v>48</v>
      </c>
      <c r="Z128" s="5" t="s">
        <v>48</v>
      </c>
      <c r="AA128" s="5" t="s">
        <v>49</v>
      </c>
      <c r="AB128" s="5" t="s">
        <v>48</v>
      </c>
      <c r="AC128" s="5" t="s">
        <v>48</v>
      </c>
      <c r="AD128" s="5" t="s">
        <v>49</v>
      </c>
      <c r="AE128" s="5" t="s">
        <v>49</v>
      </c>
      <c r="AF128" s="5" t="s">
        <v>48</v>
      </c>
      <c r="AG128" s="5" t="s">
        <v>48</v>
      </c>
      <c r="AH128" s="5" t="s">
        <v>48</v>
      </c>
      <c r="AI128" s="5" t="s">
        <v>48</v>
      </c>
      <c r="AJ128" s="5" t="s">
        <v>48</v>
      </c>
      <c r="AK128" s="5" t="s">
        <v>50</v>
      </c>
      <c r="AL128" s="5" t="s">
        <v>50</v>
      </c>
      <c r="AM128" s="5" t="s">
        <v>48</v>
      </c>
      <c r="AN128" s="5" t="s">
        <v>48</v>
      </c>
      <c r="AO128" s="5" t="s">
        <v>48</v>
      </c>
      <c r="AP128" s="5" t="s">
        <v>48</v>
      </c>
      <c r="AQ128" s="5" t="s">
        <v>48</v>
      </c>
      <c r="AR128" s="6" t="s">
        <v>48</v>
      </c>
    </row>
    <row r="129" spans="1:44" ht="12.5" x14ac:dyDescent="0.25">
      <c r="A129" s="7">
        <v>45800.684464479171</v>
      </c>
      <c r="B129" s="8" t="s">
        <v>187</v>
      </c>
      <c r="C129" s="8" t="s">
        <v>45</v>
      </c>
      <c r="D129" s="8" t="s">
        <v>52</v>
      </c>
      <c r="E129" s="8" t="s">
        <v>155</v>
      </c>
      <c r="G129" s="8" t="s">
        <v>48</v>
      </c>
      <c r="H129" s="8" t="s">
        <v>48</v>
      </c>
      <c r="I129" s="8" t="s">
        <v>48</v>
      </c>
      <c r="J129" s="8" t="s">
        <v>48</v>
      </c>
      <c r="K129" s="8" t="s">
        <v>50</v>
      </c>
      <c r="L129" s="8" t="s">
        <v>50</v>
      </c>
      <c r="M129" s="8" t="s">
        <v>48</v>
      </c>
      <c r="N129" s="8" t="s">
        <v>48</v>
      </c>
      <c r="O129" s="8" t="s">
        <v>49</v>
      </c>
      <c r="P129" s="8" t="s">
        <v>48</v>
      </c>
      <c r="Q129" s="8" t="s">
        <v>48</v>
      </c>
      <c r="R129" s="8" t="s">
        <v>48</v>
      </c>
      <c r="S129" s="8" t="s">
        <v>48</v>
      </c>
      <c r="T129" s="8" t="s">
        <v>49</v>
      </c>
      <c r="U129" s="8" t="s">
        <v>48</v>
      </c>
      <c r="V129" s="8" t="s">
        <v>50</v>
      </c>
      <c r="W129" s="8" t="s">
        <v>49</v>
      </c>
      <c r="X129" s="8" t="s">
        <v>48</v>
      </c>
      <c r="Y129" s="8" t="s">
        <v>49</v>
      </c>
      <c r="Z129" s="8" t="s">
        <v>49</v>
      </c>
      <c r="AA129" s="8" t="s">
        <v>49</v>
      </c>
      <c r="AB129" s="8" t="s">
        <v>48</v>
      </c>
      <c r="AC129" s="8" t="s">
        <v>49</v>
      </c>
      <c r="AD129" s="8" t="s">
        <v>48</v>
      </c>
      <c r="AE129" s="8" t="s">
        <v>48</v>
      </c>
      <c r="AF129" s="8" t="s">
        <v>49</v>
      </c>
      <c r="AG129" s="8" t="s">
        <v>48</v>
      </c>
      <c r="AH129" s="8" t="s">
        <v>48</v>
      </c>
      <c r="AI129" s="8" t="s">
        <v>48</v>
      </c>
      <c r="AJ129" s="8" t="s">
        <v>49</v>
      </c>
      <c r="AK129" s="8" t="s">
        <v>49</v>
      </c>
      <c r="AL129" s="8" t="s">
        <v>50</v>
      </c>
      <c r="AM129" s="8" t="s">
        <v>48</v>
      </c>
      <c r="AN129" s="8" t="s">
        <v>48</v>
      </c>
      <c r="AO129" s="8" t="s">
        <v>49</v>
      </c>
      <c r="AP129" s="8" t="s">
        <v>48</v>
      </c>
      <c r="AQ129" s="8" t="s">
        <v>48</v>
      </c>
      <c r="AR129" s="9" t="s">
        <v>48</v>
      </c>
    </row>
    <row r="130" spans="1:44" ht="12.5" x14ac:dyDescent="0.25">
      <c r="A130" s="4">
        <v>45800.737944884255</v>
      </c>
      <c r="B130" s="5" t="s">
        <v>188</v>
      </c>
      <c r="C130" s="5" t="s">
        <v>45</v>
      </c>
      <c r="D130" s="5" t="s">
        <v>52</v>
      </c>
      <c r="E130" s="5" t="s">
        <v>155</v>
      </c>
      <c r="G130" s="5" t="s">
        <v>48</v>
      </c>
      <c r="H130" s="5" t="s">
        <v>48</v>
      </c>
      <c r="I130" s="5" t="s">
        <v>48</v>
      </c>
      <c r="J130" s="5" t="s">
        <v>48</v>
      </c>
      <c r="K130" s="5" t="s">
        <v>49</v>
      </c>
      <c r="L130" s="5" t="s">
        <v>49</v>
      </c>
      <c r="M130" s="5" t="s">
        <v>49</v>
      </c>
      <c r="N130" s="5" t="s">
        <v>48</v>
      </c>
      <c r="O130" s="5" t="s">
        <v>48</v>
      </c>
      <c r="P130" s="5" t="s">
        <v>48</v>
      </c>
      <c r="Q130" s="5" t="s">
        <v>49</v>
      </c>
      <c r="R130" s="5" t="s">
        <v>50</v>
      </c>
      <c r="S130" s="5" t="s">
        <v>50</v>
      </c>
      <c r="T130" s="5" t="s">
        <v>49</v>
      </c>
      <c r="U130" s="5" t="s">
        <v>49</v>
      </c>
      <c r="V130" s="5" t="s">
        <v>50</v>
      </c>
      <c r="W130" s="5" t="s">
        <v>49</v>
      </c>
      <c r="X130" s="5" t="s">
        <v>50</v>
      </c>
      <c r="Y130" s="5" t="s">
        <v>49</v>
      </c>
      <c r="Z130" s="5" t="s">
        <v>49</v>
      </c>
      <c r="AA130" s="5" t="s">
        <v>48</v>
      </c>
      <c r="AB130" s="5" t="s">
        <v>48</v>
      </c>
      <c r="AC130" s="5" t="s">
        <v>49</v>
      </c>
      <c r="AD130" s="5" t="s">
        <v>48</v>
      </c>
      <c r="AE130" s="5" t="s">
        <v>48</v>
      </c>
      <c r="AF130" s="5" t="s">
        <v>50</v>
      </c>
      <c r="AG130" s="5" t="s">
        <v>48</v>
      </c>
      <c r="AH130" s="5" t="s">
        <v>48</v>
      </c>
      <c r="AI130" s="5" t="s">
        <v>49</v>
      </c>
      <c r="AJ130" s="5" t="s">
        <v>49</v>
      </c>
      <c r="AK130" s="5" t="s">
        <v>48</v>
      </c>
      <c r="AL130" s="5" t="s">
        <v>50</v>
      </c>
      <c r="AM130" s="5" t="s">
        <v>49</v>
      </c>
      <c r="AN130" s="5" t="s">
        <v>49</v>
      </c>
      <c r="AO130" s="5" t="s">
        <v>49</v>
      </c>
      <c r="AP130" s="5" t="s">
        <v>48</v>
      </c>
      <c r="AQ130" s="5" t="s">
        <v>48</v>
      </c>
      <c r="AR130" s="6" t="s">
        <v>48</v>
      </c>
    </row>
    <row r="131" spans="1:44" ht="12.5" x14ac:dyDescent="0.25">
      <c r="A131" s="7">
        <v>45800.747846307873</v>
      </c>
      <c r="B131" s="8" t="s">
        <v>189</v>
      </c>
      <c r="C131" s="8" t="s">
        <v>45</v>
      </c>
      <c r="D131" s="8" t="s">
        <v>52</v>
      </c>
      <c r="E131" s="8" t="s">
        <v>153</v>
      </c>
      <c r="G131" s="8" t="s">
        <v>50</v>
      </c>
      <c r="H131" s="8" t="s">
        <v>50</v>
      </c>
      <c r="I131" s="8" t="s">
        <v>49</v>
      </c>
      <c r="J131" s="8" t="s">
        <v>49</v>
      </c>
      <c r="K131" s="8" t="s">
        <v>50</v>
      </c>
      <c r="L131" s="8" t="s">
        <v>50</v>
      </c>
      <c r="M131" s="8" t="s">
        <v>50</v>
      </c>
      <c r="N131" s="8" t="s">
        <v>50</v>
      </c>
      <c r="O131" s="8" t="s">
        <v>49</v>
      </c>
      <c r="P131" s="8" t="s">
        <v>48</v>
      </c>
      <c r="Q131" s="8" t="s">
        <v>50</v>
      </c>
      <c r="R131" s="8" t="s">
        <v>54</v>
      </c>
      <c r="S131" s="8" t="s">
        <v>50</v>
      </c>
      <c r="T131" s="8" t="s">
        <v>50</v>
      </c>
      <c r="U131" s="8" t="s">
        <v>50</v>
      </c>
      <c r="V131" s="8" t="s">
        <v>49</v>
      </c>
      <c r="W131" s="8" t="s">
        <v>50</v>
      </c>
      <c r="X131" s="8" t="s">
        <v>49</v>
      </c>
      <c r="Y131" s="8" t="s">
        <v>50</v>
      </c>
      <c r="Z131" s="8" t="s">
        <v>50</v>
      </c>
      <c r="AA131" s="8" t="s">
        <v>49</v>
      </c>
      <c r="AB131" s="8" t="s">
        <v>50</v>
      </c>
      <c r="AC131" s="8" t="s">
        <v>49</v>
      </c>
      <c r="AD131" s="8" t="s">
        <v>49</v>
      </c>
      <c r="AE131" s="8" t="s">
        <v>49</v>
      </c>
      <c r="AF131" s="8" t="s">
        <v>50</v>
      </c>
      <c r="AG131" s="8" t="s">
        <v>50</v>
      </c>
      <c r="AH131" s="8" t="s">
        <v>54</v>
      </c>
      <c r="AI131" s="8" t="s">
        <v>50</v>
      </c>
      <c r="AJ131" s="8" t="s">
        <v>50</v>
      </c>
      <c r="AK131" s="8" t="s">
        <v>49</v>
      </c>
      <c r="AL131" s="8" t="s">
        <v>50</v>
      </c>
      <c r="AM131" s="8" t="s">
        <v>50</v>
      </c>
      <c r="AN131" s="8" t="s">
        <v>49</v>
      </c>
      <c r="AO131" s="8" t="s">
        <v>50</v>
      </c>
      <c r="AP131" s="8" t="s">
        <v>50</v>
      </c>
      <c r="AQ131" s="8" t="s">
        <v>49</v>
      </c>
      <c r="AR131" s="9" t="s">
        <v>48</v>
      </c>
    </row>
    <row r="132" spans="1:44" ht="12.5" x14ac:dyDescent="0.25">
      <c r="A132" s="4">
        <v>45800.817889155092</v>
      </c>
      <c r="B132" s="5" t="s">
        <v>190</v>
      </c>
      <c r="C132" s="5" t="s">
        <v>45</v>
      </c>
      <c r="D132" s="5" t="s">
        <v>52</v>
      </c>
      <c r="E132" s="5" t="s">
        <v>91</v>
      </c>
      <c r="G132" s="5" t="s">
        <v>48</v>
      </c>
      <c r="H132" s="5" t="s">
        <v>48</v>
      </c>
      <c r="I132" s="5" t="s">
        <v>48</v>
      </c>
      <c r="J132" s="5" t="s">
        <v>48</v>
      </c>
      <c r="K132" s="5" t="s">
        <v>48</v>
      </c>
      <c r="L132" s="5" t="s">
        <v>63</v>
      </c>
      <c r="M132" s="5" t="s">
        <v>48</v>
      </c>
      <c r="N132" s="5" t="s">
        <v>48</v>
      </c>
      <c r="O132" s="5" t="s">
        <v>48</v>
      </c>
      <c r="P132" s="5" t="s">
        <v>48</v>
      </c>
      <c r="Q132" s="5" t="s">
        <v>49</v>
      </c>
      <c r="R132" s="5" t="s">
        <v>48</v>
      </c>
      <c r="S132" s="5" t="s">
        <v>48</v>
      </c>
      <c r="T132" s="5" t="s">
        <v>48</v>
      </c>
      <c r="U132" s="5" t="s">
        <v>49</v>
      </c>
      <c r="V132" s="5" t="s">
        <v>50</v>
      </c>
      <c r="W132" s="5" t="s">
        <v>48</v>
      </c>
      <c r="X132" s="5" t="s">
        <v>50</v>
      </c>
      <c r="Y132" s="5" t="s">
        <v>48</v>
      </c>
      <c r="Z132" s="5" t="s">
        <v>48</v>
      </c>
      <c r="AA132" s="5" t="s">
        <v>50</v>
      </c>
      <c r="AB132" s="5" t="s">
        <v>48</v>
      </c>
      <c r="AC132" s="5" t="s">
        <v>48</v>
      </c>
      <c r="AD132" s="5" t="s">
        <v>48</v>
      </c>
      <c r="AE132" s="5" t="s">
        <v>48</v>
      </c>
      <c r="AF132" s="5" t="s">
        <v>50</v>
      </c>
      <c r="AG132" s="5" t="s">
        <v>48</v>
      </c>
      <c r="AH132" s="5" t="s">
        <v>48</v>
      </c>
      <c r="AI132" s="5" t="s">
        <v>48</v>
      </c>
      <c r="AJ132" s="5" t="s">
        <v>48</v>
      </c>
      <c r="AK132" s="5" t="s">
        <v>48</v>
      </c>
      <c r="AL132" s="5" t="s">
        <v>49</v>
      </c>
      <c r="AM132" s="5" t="s">
        <v>48</v>
      </c>
      <c r="AN132" s="5" t="s">
        <v>48</v>
      </c>
      <c r="AO132" s="5" t="s">
        <v>48</v>
      </c>
      <c r="AP132" s="5" t="s">
        <v>48</v>
      </c>
      <c r="AQ132" s="5" t="s">
        <v>48</v>
      </c>
      <c r="AR132" s="6" t="s">
        <v>48</v>
      </c>
    </row>
    <row r="133" spans="1:44" ht="12.5" x14ac:dyDescent="0.25">
      <c r="A133" s="7">
        <v>45800.820722893521</v>
      </c>
      <c r="B133" s="8" t="s">
        <v>191</v>
      </c>
      <c r="C133" s="8" t="s">
        <v>45</v>
      </c>
      <c r="D133" s="8" t="s">
        <v>52</v>
      </c>
      <c r="E133" s="8" t="s">
        <v>155</v>
      </c>
      <c r="G133" s="8" t="s">
        <v>48</v>
      </c>
      <c r="H133" s="8" t="s">
        <v>48</v>
      </c>
      <c r="I133" s="8" t="s">
        <v>48</v>
      </c>
      <c r="J133" s="8" t="s">
        <v>49</v>
      </c>
      <c r="K133" s="8" t="s">
        <v>50</v>
      </c>
      <c r="L133" s="8" t="s">
        <v>50</v>
      </c>
      <c r="M133" s="8" t="s">
        <v>48</v>
      </c>
      <c r="N133" s="8" t="s">
        <v>48</v>
      </c>
      <c r="O133" s="8" t="s">
        <v>48</v>
      </c>
      <c r="P133" s="8" t="s">
        <v>48</v>
      </c>
      <c r="Q133" s="8" t="s">
        <v>48</v>
      </c>
      <c r="R133" s="8" t="s">
        <v>50</v>
      </c>
      <c r="S133" s="8" t="s">
        <v>49</v>
      </c>
      <c r="T133" s="8" t="s">
        <v>49</v>
      </c>
      <c r="U133" s="8" t="s">
        <v>49</v>
      </c>
      <c r="V133" s="8" t="s">
        <v>50</v>
      </c>
      <c r="W133" s="8" t="s">
        <v>49</v>
      </c>
      <c r="X133" s="8" t="s">
        <v>50</v>
      </c>
      <c r="Y133" s="8" t="s">
        <v>49</v>
      </c>
      <c r="Z133" s="8" t="s">
        <v>49</v>
      </c>
      <c r="AA133" s="8" t="s">
        <v>49</v>
      </c>
      <c r="AB133" s="8" t="s">
        <v>49</v>
      </c>
      <c r="AC133" s="8" t="s">
        <v>48</v>
      </c>
      <c r="AD133" s="8" t="s">
        <v>49</v>
      </c>
      <c r="AE133" s="8" t="s">
        <v>49</v>
      </c>
      <c r="AF133" s="8" t="s">
        <v>48</v>
      </c>
      <c r="AG133" s="8" t="s">
        <v>48</v>
      </c>
      <c r="AH133" s="8" t="s">
        <v>49</v>
      </c>
      <c r="AI133" s="8" t="s">
        <v>48</v>
      </c>
      <c r="AJ133" s="8" t="s">
        <v>48</v>
      </c>
      <c r="AK133" s="8" t="s">
        <v>50</v>
      </c>
      <c r="AL133" s="8" t="s">
        <v>49</v>
      </c>
      <c r="AM133" s="8" t="s">
        <v>48</v>
      </c>
      <c r="AN133" s="8" t="s">
        <v>48</v>
      </c>
      <c r="AO133" s="8" t="s">
        <v>49</v>
      </c>
      <c r="AP133" s="8" t="s">
        <v>49</v>
      </c>
      <c r="AQ133" s="8" t="s">
        <v>48</v>
      </c>
      <c r="AR133" s="9" t="s">
        <v>48</v>
      </c>
    </row>
    <row r="134" spans="1:44" ht="12.5" x14ac:dyDescent="0.25">
      <c r="A134" s="4">
        <v>45800.851053680555</v>
      </c>
      <c r="B134" s="5" t="s">
        <v>192</v>
      </c>
      <c r="C134" s="5" t="s">
        <v>45</v>
      </c>
      <c r="D134" s="5" t="s">
        <v>52</v>
      </c>
      <c r="E134" s="5" t="s">
        <v>123</v>
      </c>
      <c r="G134" s="5" t="s">
        <v>48</v>
      </c>
      <c r="H134" s="5" t="s">
        <v>49</v>
      </c>
      <c r="I134" s="5" t="s">
        <v>49</v>
      </c>
      <c r="J134" s="5" t="s">
        <v>50</v>
      </c>
      <c r="K134" s="5" t="s">
        <v>50</v>
      </c>
      <c r="L134" s="5" t="s">
        <v>50</v>
      </c>
      <c r="M134" s="5" t="s">
        <v>49</v>
      </c>
      <c r="N134" s="5" t="s">
        <v>49</v>
      </c>
      <c r="O134" s="5" t="s">
        <v>49</v>
      </c>
      <c r="P134" s="5" t="s">
        <v>49</v>
      </c>
      <c r="Q134" s="5" t="s">
        <v>48</v>
      </c>
      <c r="R134" s="5" t="s">
        <v>48</v>
      </c>
      <c r="S134" s="5" t="s">
        <v>50</v>
      </c>
      <c r="T134" s="5" t="s">
        <v>48</v>
      </c>
      <c r="U134" s="5" t="s">
        <v>49</v>
      </c>
      <c r="V134" s="5" t="s">
        <v>48</v>
      </c>
      <c r="W134" s="5" t="s">
        <v>49</v>
      </c>
      <c r="X134" s="5" t="s">
        <v>48</v>
      </c>
      <c r="Y134" s="5" t="s">
        <v>48</v>
      </c>
      <c r="Z134" s="5" t="s">
        <v>48</v>
      </c>
      <c r="AA134" s="5" t="s">
        <v>48</v>
      </c>
      <c r="AB134" s="5" t="s">
        <v>48</v>
      </c>
      <c r="AC134" s="5" t="s">
        <v>49</v>
      </c>
      <c r="AD134" s="5" t="s">
        <v>48</v>
      </c>
      <c r="AE134" s="5" t="s">
        <v>48</v>
      </c>
      <c r="AF134" s="5" t="s">
        <v>48</v>
      </c>
      <c r="AG134" s="5" t="s">
        <v>48</v>
      </c>
      <c r="AH134" s="5" t="s">
        <v>49</v>
      </c>
      <c r="AI134" s="5" t="s">
        <v>48</v>
      </c>
      <c r="AJ134" s="5" t="s">
        <v>49</v>
      </c>
      <c r="AK134" s="5" t="s">
        <v>50</v>
      </c>
      <c r="AL134" s="5" t="s">
        <v>50</v>
      </c>
      <c r="AM134" s="5" t="s">
        <v>50</v>
      </c>
      <c r="AN134" s="5" t="s">
        <v>49</v>
      </c>
      <c r="AO134" s="5" t="s">
        <v>49</v>
      </c>
      <c r="AP134" s="5" t="s">
        <v>49</v>
      </c>
      <c r="AQ134" s="5" t="s">
        <v>48</v>
      </c>
      <c r="AR134" s="6" t="s">
        <v>48</v>
      </c>
    </row>
    <row r="135" spans="1:44" ht="12.5" x14ac:dyDescent="0.25">
      <c r="A135" s="7">
        <v>45800.899711782404</v>
      </c>
      <c r="B135" s="8" t="s">
        <v>193</v>
      </c>
      <c r="C135" s="8" t="s">
        <v>45</v>
      </c>
      <c r="D135" s="8" t="s">
        <v>52</v>
      </c>
      <c r="E135" s="8" t="s">
        <v>155</v>
      </c>
      <c r="G135" s="8" t="s">
        <v>49</v>
      </c>
      <c r="H135" s="8" t="s">
        <v>49</v>
      </c>
      <c r="I135" s="8" t="s">
        <v>49</v>
      </c>
      <c r="J135" s="8" t="s">
        <v>49</v>
      </c>
      <c r="K135" s="8" t="s">
        <v>54</v>
      </c>
      <c r="L135" s="8" t="s">
        <v>50</v>
      </c>
      <c r="M135" s="8" t="s">
        <v>49</v>
      </c>
      <c r="N135" s="8" t="s">
        <v>49</v>
      </c>
      <c r="O135" s="8" t="s">
        <v>49</v>
      </c>
      <c r="P135" s="8" t="s">
        <v>49</v>
      </c>
      <c r="Q135" s="8" t="s">
        <v>49</v>
      </c>
      <c r="R135" s="8" t="s">
        <v>49</v>
      </c>
      <c r="S135" s="8" t="s">
        <v>49</v>
      </c>
      <c r="T135" s="8" t="s">
        <v>50</v>
      </c>
      <c r="U135" s="8" t="s">
        <v>49</v>
      </c>
      <c r="V135" s="8" t="s">
        <v>50</v>
      </c>
      <c r="W135" s="8" t="s">
        <v>49</v>
      </c>
      <c r="X135" s="8" t="s">
        <v>49</v>
      </c>
      <c r="Y135" s="8" t="s">
        <v>49</v>
      </c>
      <c r="Z135" s="8" t="s">
        <v>49</v>
      </c>
      <c r="AA135" s="8" t="s">
        <v>50</v>
      </c>
      <c r="AB135" s="8" t="s">
        <v>49</v>
      </c>
      <c r="AC135" s="8" t="s">
        <v>49</v>
      </c>
      <c r="AD135" s="8" t="s">
        <v>49</v>
      </c>
      <c r="AE135" s="8" t="s">
        <v>49</v>
      </c>
      <c r="AF135" s="8" t="s">
        <v>49</v>
      </c>
      <c r="AG135" s="8" t="s">
        <v>49</v>
      </c>
      <c r="AH135" s="8" t="s">
        <v>49</v>
      </c>
      <c r="AI135" s="8" t="s">
        <v>49</v>
      </c>
      <c r="AJ135" s="8" t="s">
        <v>49</v>
      </c>
      <c r="AK135" s="8" t="s">
        <v>49</v>
      </c>
      <c r="AL135" s="8" t="s">
        <v>50</v>
      </c>
      <c r="AM135" s="8" t="s">
        <v>49</v>
      </c>
      <c r="AN135" s="8" t="s">
        <v>49</v>
      </c>
      <c r="AO135" s="8" t="s">
        <v>49</v>
      </c>
      <c r="AP135" s="8" t="s">
        <v>49</v>
      </c>
      <c r="AQ135" s="8" t="s">
        <v>49</v>
      </c>
      <c r="AR135" s="9" t="s">
        <v>49</v>
      </c>
    </row>
    <row r="136" spans="1:44" ht="12.5" x14ac:dyDescent="0.25">
      <c r="A136" s="4">
        <v>45801.218766099541</v>
      </c>
      <c r="B136" s="5" t="s">
        <v>194</v>
      </c>
      <c r="C136" s="5" t="s">
        <v>56</v>
      </c>
      <c r="D136" s="5" t="s">
        <v>52</v>
      </c>
      <c r="E136" s="5" t="s">
        <v>155</v>
      </c>
      <c r="G136" s="5" t="s">
        <v>49</v>
      </c>
      <c r="H136" s="5" t="s">
        <v>49</v>
      </c>
      <c r="I136" s="5" t="s">
        <v>48</v>
      </c>
      <c r="J136" s="5" t="s">
        <v>49</v>
      </c>
      <c r="K136" s="5" t="s">
        <v>49</v>
      </c>
      <c r="L136" s="5" t="s">
        <v>49</v>
      </c>
      <c r="M136" s="5" t="s">
        <v>48</v>
      </c>
      <c r="N136" s="5" t="s">
        <v>49</v>
      </c>
      <c r="O136" s="5" t="s">
        <v>49</v>
      </c>
      <c r="P136" s="5" t="s">
        <v>48</v>
      </c>
      <c r="Q136" s="5" t="s">
        <v>49</v>
      </c>
      <c r="R136" s="5" t="s">
        <v>49</v>
      </c>
      <c r="S136" s="5" t="s">
        <v>49</v>
      </c>
      <c r="T136" s="5" t="s">
        <v>50</v>
      </c>
      <c r="U136" s="5" t="s">
        <v>49</v>
      </c>
      <c r="V136" s="5" t="s">
        <v>50</v>
      </c>
      <c r="W136" s="5" t="s">
        <v>49</v>
      </c>
      <c r="X136" s="5" t="s">
        <v>49</v>
      </c>
      <c r="Y136" s="5" t="s">
        <v>49</v>
      </c>
      <c r="Z136" s="5" t="s">
        <v>49</v>
      </c>
      <c r="AA136" s="5" t="s">
        <v>49</v>
      </c>
      <c r="AB136" s="5" t="s">
        <v>49</v>
      </c>
      <c r="AC136" s="5" t="s">
        <v>49</v>
      </c>
      <c r="AD136" s="5" t="s">
        <v>49</v>
      </c>
      <c r="AE136" s="5" t="s">
        <v>49</v>
      </c>
      <c r="AF136" s="5" t="s">
        <v>49</v>
      </c>
      <c r="AG136" s="5" t="s">
        <v>49</v>
      </c>
      <c r="AH136" s="5" t="s">
        <v>49</v>
      </c>
      <c r="AI136" s="5" t="s">
        <v>49</v>
      </c>
      <c r="AJ136" s="5" t="s">
        <v>48</v>
      </c>
      <c r="AK136" s="5" t="s">
        <v>48</v>
      </c>
      <c r="AL136" s="5" t="s">
        <v>48</v>
      </c>
      <c r="AM136" s="5" t="s">
        <v>48</v>
      </c>
      <c r="AN136" s="5" t="s">
        <v>48</v>
      </c>
      <c r="AO136" s="5" t="s">
        <v>48</v>
      </c>
      <c r="AP136" s="5" t="s">
        <v>48</v>
      </c>
      <c r="AQ136" s="5" t="s">
        <v>48</v>
      </c>
      <c r="AR136" s="6" t="s">
        <v>48</v>
      </c>
    </row>
    <row r="137" spans="1:44" ht="12.5" x14ac:dyDescent="0.25">
      <c r="A137" s="7">
        <v>45801.820546157411</v>
      </c>
      <c r="B137" s="8" t="s">
        <v>195</v>
      </c>
      <c r="C137" s="8" t="s">
        <v>45</v>
      </c>
      <c r="D137" s="8" t="s">
        <v>52</v>
      </c>
      <c r="E137" s="8" t="s">
        <v>155</v>
      </c>
      <c r="G137" s="8" t="s">
        <v>49</v>
      </c>
      <c r="H137" s="8" t="s">
        <v>49</v>
      </c>
      <c r="I137" s="8" t="s">
        <v>48</v>
      </c>
      <c r="J137" s="8" t="s">
        <v>49</v>
      </c>
      <c r="K137" s="8" t="s">
        <v>50</v>
      </c>
      <c r="L137" s="8" t="s">
        <v>49</v>
      </c>
      <c r="M137" s="8" t="s">
        <v>48</v>
      </c>
      <c r="N137" s="8" t="s">
        <v>48</v>
      </c>
      <c r="O137" s="8" t="s">
        <v>49</v>
      </c>
      <c r="P137" s="8" t="s">
        <v>48</v>
      </c>
      <c r="Q137" s="8" t="s">
        <v>50</v>
      </c>
      <c r="R137" s="8" t="s">
        <v>50</v>
      </c>
      <c r="S137" s="8" t="s">
        <v>54</v>
      </c>
      <c r="T137" s="8" t="s">
        <v>50</v>
      </c>
      <c r="U137" s="8" t="s">
        <v>49</v>
      </c>
      <c r="V137" s="8" t="s">
        <v>50</v>
      </c>
      <c r="W137" s="8" t="s">
        <v>49</v>
      </c>
      <c r="X137" s="8" t="s">
        <v>50</v>
      </c>
      <c r="Y137" s="8" t="s">
        <v>50</v>
      </c>
      <c r="Z137" s="8" t="s">
        <v>49</v>
      </c>
      <c r="AA137" s="8" t="s">
        <v>50</v>
      </c>
      <c r="AB137" s="8" t="s">
        <v>49</v>
      </c>
      <c r="AC137" s="8" t="s">
        <v>49</v>
      </c>
      <c r="AD137" s="8" t="s">
        <v>49</v>
      </c>
      <c r="AE137" s="8" t="s">
        <v>49</v>
      </c>
      <c r="AF137" s="8" t="s">
        <v>48</v>
      </c>
      <c r="AG137" s="8" t="s">
        <v>48</v>
      </c>
      <c r="AH137" s="8" t="s">
        <v>50</v>
      </c>
      <c r="AI137" s="8" t="s">
        <v>49</v>
      </c>
      <c r="AJ137" s="8" t="s">
        <v>49</v>
      </c>
      <c r="AK137" s="8" t="s">
        <v>49</v>
      </c>
      <c r="AL137" s="8" t="s">
        <v>49</v>
      </c>
      <c r="AM137" s="8" t="s">
        <v>50</v>
      </c>
      <c r="AN137" s="8" t="s">
        <v>49</v>
      </c>
      <c r="AO137" s="8" t="s">
        <v>50</v>
      </c>
      <c r="AP137" s="8" t="s">
        <v>48</v>
      </c>
      <c r="AQ137" s="8" t="s">
        <v>48</v>
      </c>
      <c r="AR137" s="9" t="s">
        <v>48</v>
      </c>
    </row>
    <row r="138" spans="1:44" ht="12.5" x14ac:dyDescent="0.25">
      <c r="A138" s="4">
        <v>45802.60912893519</v>
      </c>
      <c r="B138" s="5" t="s">
        <v>196</v>
      </c>
      <c r="C138" s="5" t="s">
        <v>56</v>
      </c>
      <c r="D138" s="5" t="s">
        <v>52</v>
      </c>
      <c r="E138" s="5" t="s">
        <v>155</v>
      </c>
      <c r="G138" s="5" t="s">
        <v>50</v>
      </c>
      <c r="H138" s="5" t="s">
        <v>48</v>
      </c>
      <c r="I138" s="5" t="s">
        <v>50</v>
      </c>
      <c r="J138" s="5" t="s">
        <v>48</v>
      </c>
      <c r="K138" s="5" t="s">
        <v>49</v>
      </c>
      <c r="L138" s="5" t="s">
        <v>50</v>
      </c>
      <c r="M138" s="5" t="s">
        <v>50</v>
      </c>
      <c r="N138" s="5" t="s">
        <v>50</v>
      </c>
      <c r="O138" s="5" t="s">
        <v>48</v>
      </c>
      <c r="P138" s="5" t="s">
        <v>49</v>
      </c>
      <c r="Q138" s="5" t="s">
        <v>48</v>
      </c>
      <c r="R138" s="5" t="s">
        <v>50</v>
      </c>
      <c r="S138" s="5" t="s">
        <v>50</v>
      </c>
      <c r="T138" s="5" t="s">
        <v>48</v>
      </c>
      <c r="U138" s="5" t="s">
        <v>48</v>
      </c>
      <c r="V138" s="5" t="s">
        <v>49</v>
      </c>
      <c r="W138" s="5" t="s">
        <v>49</v>
      </c>
      <c r="X138" s="5" t="s">
        <v>49</v>
      </c>
      <c r="Y138" s="5" t="s">
        <v>49</v>
      </c>
      <c r="Z138" s="5" t="s">
        <v>49</v>
      </c>
      <c r="AA138" s="5" t="s">
        <v>48</v>
      </c>
      <c r="AB138" s="5" t="s">
        <v>48</v>
      </c>
      <c r="AC138" s="5" t="s">
        <v>48</v>
      </c>
      <c r="AD138" s="5" t="s">
        <v>48</v>
      </c>
      <c r="AE138" s="5" t="s">
        <v>48</v>
      </c>
      <c r="AF138" s="5" t="s">
        <v>48</v>
      </c>
      <c r="AG138" s="5" t="s">
        <v>49</v>
      </c>
      <c r="AH138" s="5" t="s">
        <v>49</v>
      </c>
      <c r="AI138" s="5" t="s">
        <v>48</v>
      </c>
      <c r="AJ138" s="5" t="s">
        <v>48</v>
      </c>
      <c r="AK138" s="5" t="s">
        <v>49</v>
      </c>
      <c r="AL138" s="5" t="s">
        <v>48</v>
      </c>
      <c r="AM138" s="5" t="s">
        <v>49</v>
      </c>
      <c r="AN138" s="5" t="s">
        <v>48</v>
      </c>
      <c r="AO138" s="5" t="s">
        <v>49</v>
      </c>
      <c r="AP138" s="5" t="s">
        <v>48</v>
      </c>
      <c r="AQ138" s="5" t="s">
        <v>48</v>
      </c>
      <c r="AR138" s="6" t="s">
        <v>48</v>
      </c>
    </row>
    <row r="139" spans="1:44" ht="12.5" x14ac:dyDescent="0.25">
      <c r="A139" s="7">
        <v>45802.775599976856</v>
      </c>
      <c r="B139" s="8" t="s">
        <v>197</v>
      </c>
      <c r="C139" s="8" t="s">
        <v>45</v>
      </c>
      <c r="D139" s="8" t="s">
        <v>52</v>
      </c>
      <c r="E139" s="8" t="s">
        <v>157</v>
      </c>
      <c r="G139" s="8" t="s">
        <v>48</v>
      </c>
      <c r="H139" s="8" t="s">
        <v>49</v>
      </c>
      <c r="I139" s="8" t="s">
        <v>49</v>
      </c>
      <c r="J139" s="8" t="s">
        <v>48</v>
      </c>
      <c r="K139" s="8" t="s">
        <v>50</v>
      </c>
      <c r="L139" s="8" t="s">
        <v>63</v>
      </c>
      <c r="M139" s="8" t="s">
        <v>50</v>
      </c>
      <c r="N139" s="8" t="s">
        <v>48</v>
      </c>
      <c r="O139" s="8" t="s">
        <v>49</v>
      </c>
      <c r="P139" s="8" t="s">
        <v>49</v>
      </c>
      <c r="Q139" s="8" t="s">
        <v>49</v>
      </c>
      <c r="R139" s="8" t="s">
        <v>50</v>
      </c>
      <c r="S139" s="8" t="s">
        <v>49</v>
      </c>
      <c r="T139" s="8" t="s">
        <v>48</v>
      </c>
      <c r="U139" s="8" t="s">
        <v>50</v>
      </c>
      <c r="V139" s="8" t="s">
        <v>49</v>
      </c>
      <c r="W139" s="8" t="s">
        <v>50</v>
      </c>
      <c r="X139" s="8" t="s">
        <v>49</v>
      </c>
      <c r="Y139" s="8" t="s">
        <v>50</v>
      </c>
      <c r="Z139" s="8" t="s">
        <v>49</v>
      </c>
      <c r="AA139" s="8" t="s">
        <v>48</v>
      </c>
      <c r="AB139" s="8" t="s">
        <v>49</v>
      </c>
      <c r="AC139" s="8" t="s">
        <v>50</v>
      </c>
      <c r="AD139" s="8" t="s">
        <v>50</v>
      </c>
      <c r="AE139" s="8" t="s">
        <v>49</v>
      </c>
      <c r="AF139" s="8" t="s">
        <v>49</v>
      </c>
      <c r="AG139" s="8" t="s">
        <v>48</v>
      </c>
      <c r="AH139" s="8" t="s">
        <v>49</v>
      </c>
      <c r="AI139" s="8" t="s">
        <v>49</v>
      </c>
      <c r="AJ139" s="8" t="s">
        <v>49</v>
      </c>
      <c r="AK139" s="8" t="s">
        <v>49</v>
      </c>
      <c r="AL139" s="8" t="s">
        <v>50</v>
      </c>
      <c r="AM139" s="8" t="s">
        <v>48</v>
      </c>
      <c r="AN139" s="8" t="s">
        <v>49</v>
      </c>
      <c r="AO139" s="8" t="s">
        <v>49</v>
      </c>
      <c r="AP139" s="8" t="s">
        <v>48</v>
      </c>
      <c r="AQ139" s="8" t="s">
        <v>48</v>
      </c>
      <c r="AR139" s="9" t="s">
        <v>48</v>
      </c>
    </row>
    <row r="140" spans="1:44" ht="12.5" x14ac:dyDescent="0.25">
      <c r="A140" s="4">
        <v>45802.776339548611</v>
      </c>
      <c r="B140" s="5" t="s">
        <v>198</v>
      </c>
      <c r="C140" s="5" t="s">
        <v>56</v>
      </c>
      <c r="D140" s="5" t="s">
        <v>52</v>
      </c>
      <c r="E140" s="5" t="s">
        <v>157</v>
      </c>
      <c r="G140" s="5" t="s">
        <v>50</v>
      </c>
      <c r="H140" s="5" t="s">
        <v>49</v>
      </c>
      <c r="I140" s="5" t="s">
        <v>50</v>
      </c>
      <c r="J140" s="5" t="s">
        <v>50</v>
      </c>
      <c r="K140" s="5" t="s">
        <v>54</v>
      </c>
      <c r="L140" s="5" t="s">
        <v>50</v>
      </c>
      <c r="M140" s="5" t="s">
        <v>50</v>
      </c>
      <c r="N140" s="5" t="s">
        <v>50</v>
      </c>
      <c r="O140" s="5" t="s">
        <v>50</v>
      </c>
      <c r="P140" s="5" t="s">
        <v>49</v>
      </c>
      <c r="Q140" s="5" t="s">
        <v>50</v>
      </c>
      <c r="R140" s="5" t="s">
        <v>50</v>
      </c>
      <c r="S140" s="5" t="s">
        <v>50</v>
      </c>
      <c r="T140" s="5" t="s">
        <v>49</v>
      </c>
      <c r="U140" s="5" t="s">
        <v>49</v>
      </c>
      <c r="V140" s="5" t="s">
        <v>54</v>
      </c>
      <c r="W140" s="5" t="s">
        <v>50</v>
      </c>
      <c r="X140" s="5" t="s">
        <v>50</v>
      </c>
      <c r="Y140" s="5" t="s">
        <v>50</v>
      </c>
      <c r="Z140" s="5" t="s">
        <v>49</v>
      </c>
      <c r="AA140" s="5" t="s">
        <v>50</v>
      </c>
      <c r="AB140" s="5" t="s">
        <v>49</v>
      </c>
      <c r="AC140" s="5" t="s">
        <v>50</v>
      </c>
      <c r="AD140" s="5" t="s">
        <v>49</v>
      </c>
      <c r="AE140" s="5" t="s">
        <v>49</v>
      </c>
      <c r="AF140" s="5" t="s">
        <v>49</v>
      </c>
      <c r="AG140" s="5" t="s">
        <v>49</v>
      </c>
      <c r="AH140" s="5" t="s">
        <v>49</v>
      </c>
      <c r="AI140" s="5" t="s">
        <v>49</v>
      </c>
      <c r="AJ140" s="5" t="s">
        <v>49</v>
      </c>
      <c r="AK140" s="5" t="s">
        <v>49</v>
      </c>
      <c r="AL140" s="5" t="s">
        <v>50</v>
      </c>
      <c r="AM140" s="5" t="s">
        <v>49</v>
      </c>
      <c r="AN140" s="5" t="s">
        <v>50</v>
      </c>
      <c r="AO140" s="5" t="s">
        <v>49</v>
      </c>
      <c r="AP140" s="5" t="s">
        <v>49</v>
      </c>
      <c r="AQ140" s="5" t="s">
        <v>49</v>
      </c>
      <c r="AR140" s="6" t="s">
        <v>49</v>
      </c>
    </row>
    <row r="141" spans="1:44" ht="12.5" x14ac:dyDescent="0.25">
      <c r="A141" s="7">
        <v>45802.807272395832</v>
      </c>
      <c r="B141" s="8" t="s">
        <v>199</v>
      </c>
      <c r="C141" s="8" t="s">
        <v>45</v>
      </c>
      <c r="D141" s="8" t="s">
        <v>52</v>
      </c>
      <c r="E141" s="8" t="s">
        <v>157</v>
      </c>
      <c r="G141" s="8" t="s">
        <v>63</v>
      </c>
      <c r="H141" s="8" t="s">
        <v>50</v>
      </c>
      <c r="I141" s="8" t="s">
        <v>49</v>
      </c>
      <c r="J141" s="8" t="s">
        <v>48</v>
      </c>
      <c r="K141" s="8" t="s">
        <v>49</v>
      </c>
      <c r="L141" s="8" t="s">
        <v>49</v>
      </c>
      <c r="M141" s="8" t="s">
        <v>48</v>
      </c>
      <c r="N141" s="8" t="s">
        <v>48</v>
      </c>
      <c r="O141" s="8" t="s">
        <v>48</v>
      </c>
      <c r="P141" s="8" t="s">
        <v>50</v>
      </c>
      <c r="Q141" s="8" t="s">
        <v>48</v>
      </c>
      <c r="R141" s="8" t="s">
        <v>54</v>
      </c>
      <c r="S141" s="8" t="s">
        <v>50</v>
      </c>
      <c r="T141" s="8" t="s">
        <v>49</v>
      </c>
      <c r="U141" s="8" t="s">
        <v>48</v>
      </c>
      <c r="V141" s="8" t="s">
        <v>63</v>
      </c>
      <c r="W141" s="8" t="s">
        <v>49</v>
      </c>
      <c r="X141" s="8" t="s">
        <v>49</v>
      </c>
      <c r="Y141" s="8" t="s">
        <v>48</v>
      </c>
      <c r="Z141" s="8" t="s">
        <v>49</v>
      </c>
      <c r="AA141" s="8" t="s">
        <v>48</v>
      </c>
      <c r="AB141" s="8" t="s">
        <v>48</v>
      </c>
      <c r="AC141" s="8" t="s">
        <v>49</v>
      </c>
      <c r="AD141" s="8" t="s">
        <v>48</v>
      </c>
      <c r="AE141" s="8" t="s">
        <v>48</v>
      </c>
      <c r="AF141" s="8" t="s">
        <v>48</v>
      </c>
      <c r="AG141" s="8" t="s">
        <v>49</v>
      </c>
      <c r="AH141" s="8" t="s">
        <v>50</v>
      </c>
      <c r="AI141" s="8" t="s">
        <v>48</v>
      </c>
      <c r="AJ141" s="8" t="s">
        <v>48</v>
      </c>
      <c r="AK141" s="8" t="s">
        <v>48</v>
      </c>
      <c r="AL141" s="8" t="s">
        <v>50</v>
      </c>
      <c r="AM141" s="8" t="s">
        <v>48</v>
      </c>
      <c r="AN141" s="8" t="s">
        <v>48</v>
      </c>
      <c r="AO141" s="8" t="s">
        <v>48</v>
      </c>
      <c r="AP141" s="8" t="s">
        <v>48</v>
      </c>
      <c r="AQ141" s="8" t="s">
        <v>49</v>
      </c>
      <c r="AR141" s="9" t="s">
        <v>48</v>
      </c>
    </row>
    <row r="142" spans="1:44" ht="12.5" x14ac:dyDescent="0.25">
      <c r="A142" s="4">
        <v>45802.828785000005</v>
      </c>
      <c r="B142" s="5" t="s">
        <v>200</v>
      </c>
      <c r="C142" s="5" t="s">
        <v>45</v>
      </c>
      <c r="D142" s="5" t="s">
        <v>52</v>
      </c>
      <c r="E142" s="5" t="s">
        <v>157</v>
      </c>
      <c r="G142" s="5" t="s">
        <v>50</v>
      </c>
      <c r="H142" s="5" t="s">
        <v>49</v>
      </c>
      <c r="I142" s="5" t="s">
        <v>50</v>
      </c>
      <c r="J142" s="5" t="s">
        <v>50</v>
      </c>
      <c r="K142" s="5" t="s">
        <v>54</v>
      </c>
      <c r="L142" s="5" t="s">
        <v>49</v>
      </c>
      <c r="M142" s="5" t="s">
        <v>54</v>
      </c>
      <c r="N142" s="5" t="s">
        <v>50</v>
      </c>
      <c r="O142" s="5" t="s">
        <v>50</v>
      </c>
      <c r="P142" s="5" t="s">
        <v>54</v>
      </c>
      <c r="Q142" s="5" t="s">
        <v>50</v>
      </c>
      <c r="R142" s="5" t="s">
        <v>49</v>
      </c>
      <c r="S142" s="5" t="s">
        <v>50</v>
      </c>
      <c r="T142" s="5" t="s">
        <v>50</v>
      </c>
      <c r="U142" s="5" t="s">
        <v>48</v>
      </c>
      <c r="V142" s="5" t="s">
        <v>50</v>
      </c>
      <c r="W142" s="5" t="s">
        <v>49</v>
      </c>
      <c r="X142" s="5" t="s">
        <v>50</v>
      </c>
      <c r="Y142" s="5" t="s">
        <v>49</v>
      </c>
      <c r="Z142" s="5" t="s">
        <v>49</v>
      </c>
      <c r="AA142" s="5" t="s">
        <v>49</v>
      </c>
      <c r="AB142" s="5" t="s">
        <v>49</v>
      </c>
      <c r="AC142" s="5" t="s">
        <v>49</v>
      </c>
      <c r="AD142" s="5" t="s">
        <v>48</v>
      </c>
      <c r="AE142" s="5" t="s">
        <v>48</v>
      </c>
      <c r="AF142" s="5" t="s">
        <v>49</v>
      </c>
      <c r="AG142" s="5" t="s">
        <v>50</v>
      </c>
      <c r="AH142" s="5" t="s">
        <v>54</v>
      </c>
      <c r="AI142" s="5" t="s">
        <v>48</v>
      </c>
      <c r="AJ142" s="5" t="s">
        <v>49</v>
      </c>
      <c r="AK142" s="5" t="s">
        <v>50</v>
      </c>
      <c r="AL142" s="5" t="s">
        <v>50</v>
      </c>
      <c r="AM142" s="5" t="s">
        <v>49</v>
      </c>
      <c r="AN142" s="5" t="s">
        <v>50</v>
      </c>
      <c r="AO142" s="5" t="s">
        <v>50</v>
      </c>
      <c r="AP142" s="5" t="s">
        <v>50</v>
      </c>
      <c r="AQ142" s="5" t="s">
        <v>49</v>
      </c>
      <c r="AR142" s="6" t="s">
        <v>48</v>
      </c>
    </row>
    <row r="143" spans="1:44" ht="12.5" x14ac:dyDescent="0.25">
      <c r="A143" s="7">
        <v>45802.838303715282</v>
      </c>
      <c r="B143" s="8" t="s">
        <v>201</v>
      </c>
      <c r="C143" s="8" t="s">
        <v>45</v>
      </c>
      <c r="D143" s="8" t="s">
        <v>52</v>
      </c>
      <c r="E143" s="8" t="s">
        <v>155</v>
      </c>
      <c r="G143" s="8" t="s">
        <v>48</v>
      </c>
      <c r="H143" s="8" t="s">
        <v>48</v>
      </c>
      <c r="I143" s="8" t="s">
        <v>48</v>
      </c>
      <c r="J143" s="8" t="s">
        <v>48</v>
      </c>
      <c r="K143" s="8" t="s">
        <v>50</v>
      </c>
      <c r="L143" s="8" t="s">
        <v>63</v>
      </c>
      <c r="M143" s="8" t="s">
        <v>49</v>
      </c>
      <c r="N143" s="8" t="s">
        <v>49</v>
      </c>
      <c r="O143" s="8" t="s">
        <v>48</v>
      </c>
      <c r="P143" s="8" t="s">
        <v>48</v>
      </c>
      <c r="Q143" s="8" t="s">
        <v>50</v>
      </c>
      <c r="R143" s="8" t="s">
        <v>54</v>
      </c>
      <c r="S143" s="8" t="s">
        <v>50</v>
      </c>
      <c r="T143" s="8" t="s">
        <v>50</v>
      </c>
      <c r="U143" s="8" t="s">
        <v>48</v>
      </c>
      <c r="V143" s="8" t="s">
        <v>50</v>
      </c>
      <c r="W143" s="8" t="s">
        <v>49</v>
      </c>
      <c r="X143" s="8" t="s">
        <v>50</v>
      </c>
      <c r="Y143" s="8" t="s">
        <v>49</v>
      </c>
      <c r="Z143" s="8" t="s">
        <v>49</v>
      </c>
      <c r="AA143" s="8" t="s">
        <v>49</v>
      </c>
      <c r="AB143" s="8" t="s">
        <v>49</v>
      </c>
      <c r="AC143" s="8" t="s">
        <v>48</v>
      </c>
      <c r="AD143" s="8" t="s">
        <v>48</v>
      </c>
      <c r="AE143" s="8" t="s">
        <v>49</v>
      </c>
      <c r="AF143" s="8" t="s">
        <v>48</v>
      </c>
      <c r="AG143" s="8" t="s">
        <v>49</v>
      </c>
      <c r="AH143" s="8" t="s">
        <v>48</v>
      </c>
      <c r="AI143" s="8" t="s">
        <v>48</v>
      </c>
      <c r="AJ143" s="8" t="s">
        <v>49</v>
      </c>
      <c r="AK143" s="8" t="s">
        <v>49</v>
      </c>
      <c r="AL143" s="8" t="s">
        <v>50</v>
      </c>
      <c r="AM143" s="8" t="s">
        <v>49</v>
      </c>
      <c r="AN143" s="8" t="s">
        <v>49</v>
      </c>
      <c r="AO143" s="8" t="s">
        <v>50</v>
      </c>
      <c r="AP143" s="8" t="s">
        <v>49</v>
      </c>
      <c r="AQ143" s="8" t="s">
        <v>49</v>
      </c>
      <c r="AR143" s="9" t="s">
        <v>48</v>
      </c>
    </row>
    <row r="144" spans="1:44" ht="12.5" x14ac:dyDescent="0.25">
      <c r="A144" s="4">
        <v>45803.211412152777</v>
      </c>
      <c r="B144" s="5" t="s">
        <v>202</v>
      </c>
      <c r="C144" s="5" t="s">
        <v>45</v>
      </c>
      <c r="D144" s="5" t="s">
        <v>52</v>
      </c>
      <c r="E144" s="5" t="s">
        <v>155</v>
      </c>
      <c r="G144" s="5" t="s">
        <v>50</v>
      </c>
      <c r="H144" s="5" t="s">
        <v>49</v>
      </c>
      <c r="I144" s="5" t="s">
        <v>49</v>
      </c>
      <c r="J144" s="5" t="s">
        <v>50</v>
      </c>
      <c r="K144" s="5" t="s">
        <v>54</v>
      </c>
      <c r="L144" s="5" t="s">
        <v>49</v>
      </c>
      <c r="M144" s="5" t="s">
        <v>50</v>
      </c>
      <c r="N144" s="5" t="s">
        <v>49</v>
      </c>
      <c r="O144" s="5" t="s">
        <v>49</v>
      </c>
      <c r="P144" s="5" t="s">
        <v>50</v>
      </c>
      <c r="Q144" s="5" t="s">
        <v>49</v>
      </c>
      <c r="R144" s="5" t="s">
        <v>50</v>
      </c>
      <c r="S144" s="5" t="s">
        <v>49</v>
      </c>
      <c r="T144" s="5" t="s">
        <v>48</v>
      </c>
      <c r="U144" s="5" t="s">
        <v>49</v>
      </c>
      <c r="V144" s="5" t="s">
        <v>49</v>
      </c>
      <c r="W144" s="5" t="s">
        <v>50</v>
      </c>
      <c r="X144" s="5" t="s">
        <v>48</v>
      </c>
      <c r="Y144" s="5" t="s">
        <v>49</v>
      </c>
      <c r="Z144" s="5" t="s">
        <v>49</v>
      </c>
      <c r="AA144" s="5" t="s">
        <v>49</v>
      </c>
      <c r="AB144" s="5" t="s">
        <v>49</v>
      </c>
      <c r="AC144" s="5" t="s">
        <v>49</v>
      </c>
      <c r="AD144" s="5" t="s">
        <v>49</v>
      </c>
      <c r="AE144" s="5" t="s">
        <v>48</v>
      </c>
      <c r="AF144" s="5" t="s">
        <v>49</v>
      </c>
      <c r="AG144" s="5" t="s">
        <v>48</v>
      </c>
      <c r="AH144" s="5" t="s">
        <v>49</v>
      </c>
      <c r="AI144" s="5" t="s">
        <v>49</v>
      </c>
      <c r="AJ144" s="5" t="s">
        <v>49</v>
      </c>
      <c r="AK144" s="5" t="s">
        <v>49</v>
      </c>
      <c r="AL144" s="5" t="s">
        <v>50</v>
      </c>
      <c r="AM144" s="5" t="s">
        <v>48</v>
      </c>
      <c r="AN144" s="5" t="s">
        <v>49</v>
      </c>
      <c r="AO144" s="5" t="s">
        <v>48</v>
      </c>
      <c r="AP144" s="5" t="s">
        <v>48</v>
      </c>
      <c r="AQ144" s="5" t="s">
        <v>50</v>
      </c>
      <c r="AR144" s="6" t="s">
        <v>48</v>
      </c>
    </row>
    <row r="145" spans="1:44" ht="12.5" x14ac:dyDescent="0.25">
      <c r="A145" s="7">
        <v>45803.217215810189</v>
      </c>
      <c r="B145" s="8" t="s">
        <v>203</v>
      </c>
      <c r="C145" s="8" t="s">
        <v>56</v>
      </c>
      <c r="D145" s="8" t="s">
        <v>86</v>
      </c>
      <c r="E145" s="8" t="s">
        <v>155</v>
      </c>
      <c r="G145" s="8" t="s">
        <v>49</v>
      </c>
      <c r="H145" s="8" t="s">
        <v>49</v>
      </c>
      <c r="I145" s="8" t="s">
        <v>49</v>
      </c>
      <c r="J145" s="8" t="s">
        <v>49</v>
      </c>
      <c r="K145" s="8" t="s">
        <v>50</v>
      </c>
      <c r="L145" s="8" t="s">
        <v>54</v>
      </c>
      <c r="M145" s="8" t="s">
        <v>50</v>
      </c>
      <c r="N145" s="8" t="s">
        <v>49</v>
      </c>
      <c r="O145" s="8" t="s">
        <v>50</v>
      </c>
      <c r="P145" s="8" t="s">
        <v>50</v>
      </c>
      <c r="Q145" s="8" t="s">
        <v>49</v>
      </c>
      <c r="R145" s="8" t="s">
        <v>50</v>
      </c>
      <c r="S145" s="8" t="s">
        <v>50</v>
      </c>
      <c r="T145" s="8" t="s">
        <v>49</v>
      </c>
      <c r="U145" s="8" t="s">
        <v>49</v>
      </c>
      <c r="V145" s="8" t="s">
        <v>49</v>
      </c>
      <c r="W145" s="8" t="s">
        <v>49</v>
      </c>
      <c r="X145" s="8" t="s">
        <v>50</v>
      </c>
      <c r="Y145" s="8" t="s">
        <v>49</v>
      </c>
      <c r="Z145" s="8" t="s">
        <v>49</v>
      </c>
      <c r="AA145" s="8" t="s">
        <v>49</v>
      </c>
      <c r="AB145" s="8" t="s">
        <v>49</v>
      </c>
      <c r="AC145" s="8" t="s">
        <v>50</v>
      </c>
      <c r="AD145" s="8" t="s">
        <v>49</v>
      </c>
      <c r="AE145" s="8" t="s">
        <v>49</v>
      </c>
      <c r="AF145" s="8" t="s">
        <v>50</v>
      </c>
      <c r="AG145" s="8" t="s">
        <v>49</v>
      </c>
      <c r="AH145" s="8" t="s">
        <v>49</v>
      </c>
      <c r="AI145" s="8" t="s">
        <v>49</v>
      </c>
      <c r="AJ145" s="8" t="s">
        <v>49</v>
      </c>
      <c r="AK145" s="8" t="s">
        <v>50</v>
      </c>
      <c r="AL145" s="8" t="s">
        <v>50</v>
      </c>
      <c r="AM145" s="8" t="s">
        <v>50</v>
      </c>
      <c r="AN145" s="8" t="s">
        <v>49</v>
      </c>
      <c r="AO145" s="8" t="s">
        <v>49</v>
      </c>
      <c r="AP145" s="8" t="s">
        <v>49</v>
      </c>
      <c r="AQ145" s="8" t="s">
        <v>50</v>
      </c>
      <c r="AR145" s="9" t="s">
        <v>49</v>
      </c>
    </row>
    <row r="146" spans="1:44" ht="12.5" x14ac:dyDescent="0.25">
      <c r="A146" s="4">
        <v>45803.227791886573</v>
      </c>
      <c r="B146" s="5" t="s">
        <v>204</v>
      </c>
      <c r="C146" s="5" t="s">
        <v>56</v>
      </c>
      <c r="D146" s="5" t="s">
        <v>52</v>
      </c>
      <c r="E146" s="5" t="s">
        <v>155</v>
      </c>
      <c r="G146" s="5" t="s">
        <v>49</v>
      </c>
      <c r="H146" s="5" t="s">
        <v>48</v>
      </c>
      <c r="I146" s="5" t="s">
        <v>48</v>
      </c>
      <c r="J146" s="5" t="s">
        <v>49</v>
      </c>
      <c r="K146" s="5" t="s">
        <v>50</v>
      </c>
      <c r="L146" s="5" t="s">
        <v>49</v>
      </c>
      <c r="M146" s="5" t="s">
        <v>49</v>
      </c>
      <c r="N146" s="5" t="s">
        <v>48</v>
      </c>
      <c r="O146" s="5" t="s">
        <v>48</v>
      </c>
      <c r="P146" s="5" t="s">
        <v>48</v>
      </c>
      <c r="Q146" s="5" t="s">
        <v>49</v>
      </c>
      <c r="R146" s="5" t="s">
        <v>50</v>
      </c>
      <c r="S146" s="5" t="s">
        <v>49</v>
      </c>
      <c r="T146" s="5" t="s">
        <v>48</v>
      </c>
      <c r="U146" s="5" t="s">
        <v>48</v>
      </c>
      <c r="V146" s="5" t="s">
        <v>48</v>
      </c>
      <c r="W146" s="5" t="s">
        <v>48</v>
      </c>
      <c r="X146" s="5" t="s">
        <v>49</v>
      </c>
      <c r="Y146" s="5" t="s">
        <v>48</v>
      </c>
      <c r="Z146" s="5" t="s">
        <v>48</v>
      </c>
      <c r="AA146" s="5" t="s">
        <v>48</v>
      </c>
      <c r="AB146" s="5" t="s">
        <v>48</v>
      </c>
      <c r="AC146" s="5" t="s">
        <v>49</v>
      </c>
      <c r="AD146" s="5" t="s">
        <v>49</v>
      </c>
      <c r="AE146" s="5" t="s">
        <v>48</v>
      </c>
      <c r="AF146" s="5" t="s">
        <v>48</v>
      </c>
      <c r="AG146" s="5" t="s">
        <v>48</v>
      </c>
      <c r="AH146" s="5" t="s">
        <v>49</v>
      </c>
      <c r="AI146" s="5" t="s">
        <v>48</v>
      </c>
      <c r="AJ146" s="5" t="s">
        <v>48</v>
      </c>
      <c r="AK146" s="5" t="s">
        <v>50</v>
      </c>
      <c r="AL146" s="5" t="s">
        <v>49</v>
      </c>
      <c r="AM146" s="5" t="s">
        <v>48</v>
      </c>
      <c r="AN146" s="5" t="s">
        <v>48</v>
      </c>
      <c r="AO146" s="5" t="s">
        <v>48</v>
      </c>
      <c r="AP146" s="5" t="s">
        <v>48</v>
      </c>
      <c r="AQ146" s="5" t="s">
        <v>48</v>
      </c>
      <c r="AR146" s="6" t="s">
        <v>48</v>
      </c>
    </row>
    <row r="147" spans="1:44" ht="12.5" x14ac:dyDescent="0.25">
      <c r="A147" s="7">
        <v>45803.303106747684</v>
      </c>
      <c r="B147" s="8" t="s">
        <v>205</v>
      </c>
      <c r="C147" s="8" t="s">
        <v>45</v>
      </c>
      <c r="D147" s="8" t="s">
        <v>52</v>
      </c>
      <c r="E147" s="8" t="s">
        <v>155</v>
      </c>
      <c r="G147" s="8" t="s">
        <v>50</v>
      </c>
      <c r="H147" s="8" t="s">
        <v>49</v>
      </c>
      <c r="I147" s="8" t="s">
        <v>50</v>
      </c>
      <c r="J147" s="8" t="s">
        <v>49</v>
      </c>
      <c r="K147" s="8" t="s">
        <v>50</v>
      </c>
      <c r="L147" s="8" t="s">
        <v>50</v>
      </c>
      <c r="M147" s="8" t="s">
        <v>50</v>
      </c>
      <c r="N147" s="8" t="s">
        <v>50</v>
      </c>
      <c r="O147" s="8" t="s">
        <v>48</v>
      </c>
      <c r="P147" s="8" t="s">
        <v>49</v>
      </c>
      <c r="Q147" s="8" t="s">
        <v>50</v>
      </c>
      <c r="R147" s="8" t="s">
        <v>49</v>
      </c>
      <c r="S147" s="8" t="s">
        <v>50</v>
      </c>
      <c r="T147" s="8" t="s">
        <v>49</v>
      </c>
      <c r="U147" s="8" t="s">
        <v>49</v>
      </c>
      <c r="V147" s="8" t="s">
        <v>50</v>
      </c>
      <c r="W147" s="8" t="s">
        <v>50</v>
      </c>
      <c r="X147" s="8" t="s">
        <v>50</v>
      </c>
      <c r="Y147" s="8" t="s">
        <v>49</v>
      </c>
      <c r="Z147" s="8" t="s">
        <v>49</v>
      </c>
      <c r="AA147" s="8" t="s">
        <v>49</v>
      </c>
      <c r="AB147" s="8" t="s">
        <v>49</v>
      </c>
      <c r="AC147" s="8" t="s">
        <v>49</v>
      </c>
      <c r="AD147" s="8" t="s">
        <v>49</v>
      </c>
      <c r="AE147" s="8" t="s">
        <v>49</v>
      </c>
      <c r="AF147" s="8" t="s">
        <v>49</v>
      </c>
      <c r="AG147" s="8" t="s">
        <v>49</v>
      </c>
      <c r="AH147" s="8" t="s">
        <v>49</v>
      </c>
      <c r="AI147" s="8" t="s">
        <v>49</v>
      </c>
      <c r="AJ147" s="8" t="s">
        <v>49</v>
      </c>
      <c r="AK147" s="8" t="s">
        <v>49</v>
      </c>
      <c r="AL147" s="8" t="s">
        <v>50</v>
      </c>
      <c r="AM147" s="8" t="s">
        <v>49</v>
      </c>
      <c r="AN147" s="8" t="s">
        <v>49</v>
      </c>
      <c r="AO147" s="8" t="s">
        <v>49</v>
      </c>
      <c r="AP147" s="8" t="s">
        <v>49</v>
      </c>
      <c r="AQ147" s="8" t="s">
        <v>49</v>
      </c>
      <c r="AR147" s="9" t="s">
        <v>49</v>
      </c>
    </row>
    <row r="148" spans="1:44" ht="12.5" x14ac:dyDescent="0.25">
      <c r="A148" s="4">
        <v>45803.399544085652</v>
      </c>
      <c r="B148" s="5" t="s">
        <v>206</v>
      </c>
      <c r="C148" s="5" t="s">
        <v>45</v>
      </c>
      <c r="D148" s="5" t="s">
        <v>52</v>
      </c>
      <c r="E148" s="5" t="s">
        <v>91</v>
      </c>
      <c r="G148" s="5" t="s">
        <v>49</v>
      </c>
      <c r="H148" s="5" t="s">
        <v>49</v>
      </c>
      <c r="I148" s="5" t="s">
        <v>49</v>
      </c>
      <c r="J148" s="5" t="s">
        <v>49</v>
      </c>
      <c r="K148" s="5" t="s">
        <v>50</v>
      </c>
      <c r="L148" s="5" t="s">
        <v>50</v>
      </c>
      <c r="M148" s="5" t="s">
        <v>49</v>
      </c>
      <c r="N148" s="5" t="s">
        <v>49</v>
      </c>
      <c r="O148" s="5" t="s">
        <v>50</v>
      </c>
      <c r="P148" s="5" t="s">
        <v>50</v>
      </c>
      <c r="Q148" s="5" t="s">
        <v>49</v>
      </c>
      <c r="R148" s="5" t="s">
        <v>49</v>
      </c>
      <c r="S148" s="5" t="s">
        <v>50</v>
      </c>
      <c r="T148" s="5" t="s">
        <v>49</v>
      </c>
      <c r="U148" s="5" t="s">
        <v>49</v>
      </c>
      <c r="V148" s="5" t="s">
        <v>49</v>
      </c>
      <c r="W148" s="5" t="s">
        <v>49</v>
      </c>
      <c r="X148" s="5" t="s">
        <v>50</v>
      </c>
      <c r="Y148" s="5" t="s">
        <v>49</v>
      </c>
      <c r="Z148" s="5" t="s">
        <v>49</v>
      </c>
      <c r="AA148" s="5" t="s">
        <v>49</v>
      </c>
      <c r="AB148" s="5" t="s">
        <v>49</v>
      </c>
      <c r="AC148" s="5" t="s">
        <v>49</v>
      </c>
      <c r="AD148" s="5" t="s">
        <v>49</v>
      </c>
      <c r="AE148" s="5" t="s">
        <v>49</v>
      </c>
      <c r="AF148" s="5" t="s">
        <v>49</v>
      </c>
      <c r="AG148" s="5" t="s">
        <v>49</v>
      </c>
      <c r="AH148" s="5" t="s">
        <v>50</v>
      </c>
      <c r="AI148" s="5" t="s">
        <v>49</v>
      </c>
      <c r="AJ148" s="5" t="s">
        <v>49</v>
      </c>
      <c r="AK148" s="5" t="s">
        <v>49</v>
      </c>
      <c r="AL148" s="5" t="s">
        <v>50</v>
      </c>
      <c r="AM148" s="5" t="s">
        <v>49</v>
      </c>
      <c r="AN148" s="5" t="s">
        <v>49</v>
      </c>
      <c r="AO148" s="5" t="s">
        <v>49</v>
      </c>
      <c r="AP148" s="5" t="s">
        <v>49</v>
      </c>
      <c r="AQ148" s="5" t="s">
        <v>49</v>
      </c>
      <c r="AR148" s="6" t="s">
        <v>49</v>
      </c>
    </row>
    <row r="149" spans="1:44" ht="12.5" x14ac:dyDescent="0.25">
      <c r="A149" s="7">
        <v>45803.402931851851</v>
      </c>
      <c r="B149" s="8" t="s">
        <v>207</v>
      </c>
      <c r="C149" s="8" t="s">
        <v>45</v>
      </c>
      <c r="D149" s="8" t="s">
        <v>52</v>
      </c>
      <c r="E149" s="8" t="s">
        <v>123</v>
      </c>
      <c r="G149" s="8" t="s">
        <v>50</v>
      </c>
      <c r="H149" s="8" t="s">
        <v>49</v>
      </c>
      <c r="I149" s="8" t="s">
        <v>48</v>
      </c>
      <c r="J149" s="8" t="s">
        <v>48</v>
      </c>
      <c r="K149" s="8" t="s">
        <v>50</v>
      </c>
      <c r="L149" s="8" t="s">
        <v>50</v>
      </c>
      <c r="M149" s="8" t="s">
        <v>50</v>
      </c>
      <c r="N149" s="8" t="s">
        <v>48</v>
      </c>
      <c r="O149" s="8" t="s">
        <v>48</v>
      </c>
      <c r="P149" s="8" t="s">
        <v>50</v>
      </c>
      <c r="Q149" s="8" t="s">
        <v>48</v>
      </c>
      <c r="R149" s="8" t="s">
        <v>49</v>
      </c>
      <c r="S149" s="8" t="s">
        <v>48</v>
      </c>
      <c r="T149" s="8" t="s">
        <v>49</v>
      </c>
      <c r="U149" s="8" t="s">
        <v>48</v>
      </c>
      <c r="V149" s="8" t="s">
        <v>54</v>
      </c>
      <c r="W149" s="8" t="s">
        <v>49</v>
      </c>
      <c r="X149" s="8" t="s">
        <v>49</v>
      </c>
      <c r="Y149" s="8" t="s">
        <v>48</v>
      </c>
      <c r="Z149" s="8" t="s">
        <v>48</v>
      </c>
      <c r="AA149" s="8" t="s">
        <v>48</v>
      </c>
      <c r="AB149" s="8" t="s">
        <v>48</v>
      </c>
      <c r="AC149" s="8" t="s">
        <v>48</v>
      </c>
      <c r="AD149" s="8" t="s">
        <v>48</v>
      </c>
      <c r="AE149" s="8" t="s">
        <v>48</v>
      </c>
      <c r="AF149" s="8" t="s">
        <v>49</v>
      </c>
      <c r="AG149" s="8" t="s">
        <v>49</v>
      </c>
      <c r="AH149" s="8" t="s">
        <v>49</v>
      </c>
      <c r="AI149" s="8" t="s">
        <v>49</v>
      </c>
      <c r="AJ149" s="8" t="s">
        <v>48</v>
      </c>
      <c r="AK149" s="8" t="s">
        <v>48</v>
      </c>
      <c r="AL149" s="8" t="s">
        <v>48</v>
      </c>
      <c r="AM149" s="8" t="s">
        <v>48</v>
      </c>
      <c r="AN149" s="8" t="s">
        <v>48</v>
      </c>
      <c r="AO149" s="8" t="s">
        <v>50</v>
      </c>
      <c r="AP149" s="8" t="s">
        <v>49</v>
      </c>
      <c r="AQ149" s="8" t="s">
        <v>48</v>
      </c>
      <c r="AR149" s="9" t="s">
        <v>49</v>
      </c>
    </row>
    <row r="150" spans="1:44" ht="12.5" x14ac:dyDescent="0.25">
      <c r="A150" s="4">
        <v>45803.410821261576</v>
      </c>
      <c r="B150" s="5" t="s">
        <v>208</v>
      </c>
      <c r="C150" s="5" t="s">
        <v>45</v>
      </c>
      <c r="D150" s="5" t="s">
        <v>52</v>
      </c>
      <c r="E150" s="5" t="s">
        <v>155</v>
      </c>
      <c r="G150" s="5" t="s">
        <v>49</v>
      </c>
      <c r="H150" s="5" t="s">
        <v>48</v>
      </c>
      <c r="I150" s="5" t="s">
        <v>48</v>
      </c>
      <c r="J150" s="5" t="s">
        <v>48</v>
      </c>
      <c r="K150" s="5" t="s">
        <v>50</v>
      </c>
      <c r="L150" s="5" t="s">
        <v>49</v>
      </c>
      <c r="M150" s="5" t="s">
        <v>49</v>
      </c>
      <c r="N150" s="5" t="s">
        <v>49</v>
      </c>
      <c r="O150" s="5" t="s">
        <v>49</v>
      </c>
      <c r="P150" s="5" t="s">
        <v>49</v>
      </c>
      <c r="Q150" s="5" t="s">
        <v>49</v>
      </c>
      <c r="R150" s="5" t="s">
        <v>48</v>
      </c>
      <c r="S150" s="5" t="s">
        <v>48</v>
      </c>
      <c r="T150" s="5" t="s">
        <v>48</v>
      </c>
      <c r="U150" s="5" t="s">
        <v>49</v>
      </c>
      <c r="V150" s="5" t="s">
        <v>49</v>
      </c>
      <c r="W150" s="5" t="s">
        <v>49</v>
      </c>
      <c r="X150" s="5" t="s">
        <v>49</v>
      </c>
      <c r="Y150" s="5" t="s">
        <v>49</v>
      </c>
      <c r="Z150" s="5" t="s">
        <v>48</v>
      </c>
      <c r="AA150" s="5" t="s">
        <v>49</v>
      </c>
      <c r="AB150" s="5" t="s">
        <v>49</v>
      </c>
      <c r="AC150" s="5" t="s">
        <v>49</v>
      </c>
      <c r="AD150" s="5" t="s">
        <v>49</v>
      </c>
      <c r="AE150" s="5" t="s">
        <v>49</v>
      </c>
      <c r="AF150" s="5" t="s">
        <v>48</v>
      </c>
      <c r="AG150" s="5" t="s">
        <v>48</v>
      </c>
      <c r="AH150" s="5" t="s">
        <v>49</v>
      </c>
      <c r="AI150" s="5" t="s">
        <v>48</v>
      </c>
      <c r="AJ150" s="5" t="s">
        <v>49</v>
      </c>
      <c r="AK150" s="5" t="s">
        <v>48</v>
      </c>
      <c r="AL150" s="5" t="s">
        <v>50</v>
      </c>
      <c r="AM150" s="5" t="s">
        <v>48</v>
      </c>
      <c r="AN150" s="5" t="s">
        <v>48</v>
      </c>
      <c r="AO150" s="5" t="s">
        <v>50</v>
      </c>
      <c r="AP150" s="5" t="s">
        <v>48</v>
      </c>
      <c r="AQ150" s="5" t="s">
        <v>48</v>
      </c>
      <c r="AR150" s="6" t="s">
        <v>48</v>
      </c>
    </row>
    <row r="151" spans="1:44" ht="12.5" x14ac:dyDescent="0.25">
      <c r="A151" s="7">
        <v>45803.415472210647</v>
      </c>
      <c r="B151" s="8" t="s">
        <v>209</v>
      </c>
      <c r="C151" s="8" t="s">
        <v>45</v>
      </c>
      <c r="D151" s="8" t="s">
        <v>52</v>
      </c>
      <c r="E151" s="8" t="s">
        <v>155</v>
      </c>
      <c r="G151" s="8" t="s">
        <v>50</v>
      </c>
      <c r="H151" s="8" t="s">
        <v>50</v>
      </c>
      <c r="I151" s="8" t="s">
        <v>50</v>
      </c>
      <c r="J151" s="8" t="s">
        <v>50</v>
      </c>
      <c r="K151" s="8" t="s">
        <v>50</v>
      </c>
      <c r="L151" s="8" t="s">
        <v>50</v>
      </c>
      <c r="M151" s="8" t="s">
        <v>50</v>
      </c>
      <c r="N151" s="8" t="s">
        <v>50</v>
      </c>
      <c r="O151" s="8" t="s">
        <v>50</v>
      </c>
      <c r="P151" s="8" t="s">
        <v>50</v>
      </c>
      <c r="Q151" s="8" t="s">
        <v>50</v>
      </c>
      <c r="R151" s="8" t="s">
        <v>50</v>
      </c>
      <c r="S151" s="8" t="s">
        <v>50</v>
      </c>
      <c r="T151" s="8" t="s">
        <v>50</v>
      </c>
      <c r="U151" s="8" t="s">
        <v>49</v>
      </c>
      <c r="V151" s="8" t="s">
        <v>50</v>
      </c>
      <c r="W151" s="8" t="s">
        <v>50</v>
      </c>
      <c r="X151" s="8" t="s">
        <v>50</v>
      </c>
      <c r="Y151" s="8" t="s">
        <v>50</v>
      </c>
      <c r="Z151" s="8" t="s">
        <v>50</v>
      </c>
      <c r="AA151" s="8" t="s">
        <v>50</v>
      </c>
      <c r="AB151" s="8" t="s">
        <v>50</v>
      </c>
      <c r="AC151" s="8" t="s">
        <v>49</v>
      </c>
      <c r="AD151" s="8" t="s">
        <v>49</v>
      </c>
      <c r="AE151" s="8" t="s">
        <v>49</v>
      </c>
      <c r="AF151" s="8" t="s">
        <v>49</v>
      </c>
      <c r="AG151" s="8" t="s">
        <v>49</v>
      </c>
      <c r="AH151" s="8" t="s">
        <v>50</v>
      </c>
      <c r="AI151" s="8" t="s">
        <v>50</v>
      </c>
      <c r="AJ151" s="8" t="s">
        <v>48</v>
      </c>
      <c r="AK151" s="8" t="s">
        <v>50</v>
      </c>
      <c r="AL151" s="8" t="s">
        <v>50</v>
      </c>
      <c r="AM151" s="8" t="s">
        <v>49</v>
      </c>
      <c r="AN151" s="8" t="s">
        <v>49</v>
      </c>
      <c r="AO151" s="8" t="s">
        <v>50</v>
      </c>
      <c r="AP151" s="8" t="s">
        <v>50</v>
      </c>
      <c r="AQ151" s="8" t="s">
        <v>49</v>
      </c>
      <c r="AR151" s="9" t="s">
        <v>48</v>
      </c>
    </row>
    <row r="152" spans="1:44" ht="12.5" x14ac:dyDescent="0.25">
      <c r="A152" s="4">
        <v>45803.415673703705</v>
      </c>
      <c r="B152" s="5" t="s">
        <v>210</v>
      </c>
      <c r="C152" s="5" t="s">
        <v>45</v>
      </c>
      <c r="D152" s="5" t="s">
        <v>52</v>
      </c>
      <c r="E152" s="5" t="s">
        <v>155</v>
      </c>
      <c r="G152" s="5" t="s">
        <v>49</v>
      </c>
      <c r="H152" s="5" t="s">
        <v>49</v>
      </c>
      <c r="I152" s="5" t="s">
        <v>49</v>
      </c>
      <c r="J152" s="5" t="s">
        <v>48</v>
      </c>
      <c r="K152" s="5" t="s">
        <v>49</v>
      </c>
      <c r="L152" s="5" t="s">
        <v>50</v>
      </c>
      <c r="M152" s="5" t="s">
        <v>48</v>
      </c>
      <c r="N152" s="5" t="s">
        <v>48</v>
      </c>
      <c r="O152" s="5" t="s">
        <v>48</v>
      </c>
      <c r="P152" s="5" t="s">
        <v>48</v>
      </c>
      <c r="Q152" s="5" t="s">
        <v>49</v>
      </c>
      <c r="R152" s="5" t="s">
        <v>49</v>
      </c>
      <c r="S152" s="5" t="s">
        <v>50</v>
      </c>
      <c r="T152" s="5" t="s">
        <v>49</v>
      </c>
      <c r="U152" s="5" t="s">
        <v>48</v>
      </c>
      <c r="V152" s="5" t="s">
        <v>48</v>
      </c>
      <c r="W152" s="5" t="s">
        <v>49</v>
      </c>
      <c r="X152" s="5" t="s">
        <v>49</v>
      </c>
      <c r="Y152" s="5" t="s">
        <v>49</v>
      </c>
      <c r="Z152" s="5" t="s">
        <v>49</v>
      </c>
      <c r="AA152" s="5" t="s">
        <v>50</v>
      </c>
      <c r="AB152" s="5" t="s">
        <v>49</v>
      </c>
      <c r="AC152" s="5" t="s">
        <v>49</v>
      </c>
      <c r="AD152" s="5" t="s">
        <v>49</v>
      </c>
      <c r="AE152" s="5" t="s">
        <v>49</v>
      </c>
      <c r="AF152" s="5" t="s">
        <v>49</v>
      </c>
      <c r="AG152" s="5" t="s">
        <v>49</v>
      </c>
      <c r="AH152" s="5" t="s">
        <v>49</v>
      </c>
      <c r="AI152" s="5" t="s">
        <v>49</v>
      </c>
      <c r="AJ152" s="5" t="s">
        <v>49</v>
      </c>
      <c r="AK152" s="5" t="s">
        <v>49</v>
      </c>
      <c r="AL152" s="5" t="s">
        <v>49</v>
      </c>
      <c r="AM152" s="5" t="s">
        <v>49</v>
      </c>
      <c r="AN152" s="5" t="s">
        <v>49</v>
      </c>
      <c r="AO152" s="5" t="s">
        <v>49</v>
      </c>
      <c r="AP152" s="5" t="s">
        <v>48</v>
      </c>
      <c r="AQ152" s="5" t="s">
        <v>49</v>
      </c>
      <c r="AR152" s="6" t="s">
        <v>48</v>
      </c>
    </row>
    <row r="153" spans="1:44" ht="12.5" x14ac:dyDescent="0.25">
      <c r="A153" s="7">
        <v>45803.416408923615</v>
      </c>
      <c r="B153" s="8" t="s">
        <v>211</v>
      </c>
      <c r="C153" s="8" t="s">
        <v>45</v>
      </c>
      <c r="D153" s="8" t="s">
        <v>52</v>
      </c>
      <c r="E153" s="8" t="s">
        <v>155</v>
      </c>
      <c r="G153" s="8" t="s">
        <v>50</v>
      </c>
      <c r="H153" s="8" t="s">
        <v>49</v>
      </c>
      <c r="I153" s="8" t="s">
        <v>49</v>
      </c>
      <c r="J153" s="8" t="s">
        <v>49</v>
      </c>
      <c r="K153" s="8" t="s">
        <v>49</v>
      </c>
      <c r="L153" s="8" t="s">
        <v>49</v>
      </c>
      <c r="M153" s="8" t="s">
        <v>49</v>
      </c>
      <c r="N153" s="8" t="s">
        <v>49</v>
      </c>
      <c r="O153" s="8" t="s">
        <v>49</v>
      </c>
      <c r="P153" s="8" t="s">
        <v>49</v>
      </c>
      <c r="Q153" s="8" t="s">
        <v>50</v>
      </c>
      <c r="R153" s="8" t="s">
        <v>50</v>
      </c>
      <c r="S153" s="8" t="s">
        <v>49</v>
      </c>
      <c r="T153" s="8" t="s">
        <v>49</v>
      </c>
      <c r="U153" s="8" t="s">
        <v>49</v>
      </c>
      <c r="V153" s="8" t="s">
        <v>49</v>
      </c>
      <c r="W153" s="8" t="s">
        <v>49</v>
      </c>
      <c r="X153" s="8" t="s">
        <v>49</v>
      </c>
      <c r="Y153" s="8" t="s">
        <v>49</v>
      </c>
      <c r="Z153" s="8" t="s">
        <v>49</v>
      </c>
      <c r="AA153" s="8" t="s">
        <v>49</v>
      </c>
      <c r="AB153" s="8" t="s">
        <v>49</v>
      </c>
      <c r="AC153" s="8" t="s">
        <v>50</v>
      </c>
      <c r="AD153" s="8" t="s">
        <v>49</v>
      </c>
      <c r="AE153" s="8" t="s">
        <v>49</v>
      </c>
      <c r="AF153" s="8" t="s">
        <v>49</v>
      </c>
      <c r="AG153" s="8" t="s">
        <v>49</v>
      </c>
      <c r="AH153" s="8" t="s">
        <v>49</v>
      </c>
      <c r="AI153" s="8" t="s">
        <v>49</v>
      </c>
      <c r="AJ153" s="8" t="s">
        <v>49</v>
      </c>
      <c r="AK153" s="8" t="s">
        <v>49</v>
      </c>
      <c r="AL153" s="8" t="s">
        <v>49</v>
      </c>
      <c r="AM153" s="8" t="s">
        <v>49</v>
      </c>
      <c r="AN153" s="8" t="s">
        <v>49</v>
      </c>
      <c r="AO153" s="8" t="s">
        <v>50</v>
      </c>
      <c r="AP153" s="8" t="s">
        <v>49</v>
      </c>
      <c r="AQ153" s="8" t="s">
        <v>49</v>
      </c>
      <c r="AR153" s="9" t="s">
        <v>49</v>
      </c>
    </row>
    <row r="154" spans="1:44" ht="12.5" x14ac:dyDescent="0.25">
      <c r="A154" s="4">
        <v>45803.416589189816</v>
      </c>
      <c r="B154" s="5" t="s">
        <v>212</v>
      </c>
      <c r="C154" s="5" t="s">
        <v>56</v>
      </c>
      <c r="D154" s="5" t="s">
        <v>52</v>
      </c>
      <c r="E154" s="5" t="s">
        <v>155</v>
      </c>
      <c r="G154" s="5" t="s">
        <v>49</v>
      </c>
      <c r="H154" s="5" t="s">
        <v>49</v>
      </c>
      <c r="I154" s="5" t="s">
        <v>49</v>
      </c>
      <c r="J154" s="5" t="s">
        <v>50</v>
      </c>
      <c r="K154" s="5" t="s">
        <v>50</v>
      </c>
      <c r="L154" s="5" t="s">
        <v>49</v>
      </c>
      <c r="M154" s="5" t="s">
        <v>49</v>
      </c>
      <c r="N154" s="5" t="s">
        <v>49</v>
      </c>
      <c r="O154" s="5" t="s">
        <v>49</v>
      </c>
      <c r="P154" s="5" t="s">
        <v>49</v>
      </c>
      <c r="Q154" s="5" t="s">
        <v>50</v>
      </c>
      <c r="R154" s="5" t="s">
        <v>49</v>
      </c>
      <c r="S154" s="5" t="s">
        <v>50</v>
      </c>
      <c r="T154" s="5" t="s">
        <v>49</v>
      </c>
      <c r="U154" s="5" t="s">
        <v>49</v>
      </c>
      <c r="V154" s="5" t="s">
        <v>49</v>
      </c>
      <c r="W154" s="5" t="s">
        <v>49</v>
      </c>
      <c r="X154" s="5" t="s">
        <v>50</v>
      </c>
      <c r="Y154" s="5" t="s">
        <v>49</v>
      </c>
      <c r="Z154" s="5" t="s">
        <v>49</v>
      </c>
      <c r="AA154" s="5" t="s">
        <v>49</v>
      </c>
      <c r="AB154" s="5" t="s">
        <v>49</v>
      </c>
      <c r="AC154" s="5" t="s">
        <v>49</v>
      </c>
      <c r="AD154" s="5" t="s">
        <v>49</v>
      </c>
      <c r="AE154" s="5" t="s">
        <v>49</v>
      </c>
      <c r="AF154" s="5" t="s">
        <v>49</v>
      </c>
      <c r="AG154" s="5" t="s">
        <v>49</v>
      </c>
      <c r="AH154" s="5" t="s">
        <v>49</v>
      </c>
      <c r="AI154" s="5" t="s">
        <v>49</v>
      </c>
      <c r="AJ154" s="5" t="s">
        <v>49</v>
      </c>
      <c r="AK154" s="5" t="s">
        <v>49</v>
      </c>
      <c r="AL154" s="5" t="s">
        <v>49</v>
      </c>
      <c r="AM154" s="5" t="s">
        <v>49</v>
      </c>
      <c r="AN154" s="5" t="s">
        <v>49</v>
      </c>
      <c r="AO154" s="5" t="s">
        <v>49</v>
      </c>
      <c r="AP154" s="5" t="s">
        <v>49</v>
      </c>
      <c r="AQ154" s="5" t="s">
        <v>49</v>
      </c>
      <c r="AR154" s="6" t="s">
        <v>49</v>
      </c>
    </row>
    <row r="155" spans="1:44" ht="12.5" x14ac:dyDescent="0.25">
      <c r="A155" s="7">
        <v>45803.416714826388</v>
      </c>
      <c r="B155" s="8" t="s">
        <v>213</v>
      </c>
      <c r="C155" s="8" t="s">
        <v>45</v>
      </c>
      <c r="D155" s="8" t="s">
        <v>52</v>
      </c>
      <c r="E155" s="8" t="s">
        <v>155</v>
      </c>
      <c r="G155" s="8" t="s">
        <v>48</v>
      </c>
      <c r="H155" s="8" t="s">
        <v>48</v>
      </c>
      <c r="I155" s="8" t="s">
        <v>48</v>
      </c>
      <c r="J155" s="8" t="s">
        <v>48</v>
      </c>
      <c r="K155" s="8" t="s">
        <v>48</v>
      </c>
      <c r="L155" s="8" t="s">
        <v>48</v>
      </c>
      <c r="M155" s="8" t="s">
        <v>48</v>
      </c>
      <c r="N155" s="8" t="s">
        <v>48</v>
      </c>
      <c r="O155" s="8" t="s">
        <v>48</v>
      </c>
      <c r="P155" s="8" t="s">
        <v>48</v>
      </c>
      <c r="Q155" s="8" t="s">
        <v>50</v>
      </c>
      <c r="R155" s="8" t="s">
        <v>50</v>
      </c>
      <c r="S155" s="8" t="s">
        <v>50</v>
      </c>
      <c r="T155" s="8" t="s">
        <v>48</v>
      </c>
      <c r="U155" s="8" t="s">
        <v>48</v>
      </c>
      <c r="V155" s="8" t="s">
        <v>48</v>
      </c>
      <c r="W155" s="8" t="s">
        <v>48</v>
      </c>
      <c r="X155" s="8" t="s">
        <v>48</v>
      </c>
      <c r="Y155" s="8" t="s">
        <v>48</v>
      </c>
      <c r="Z155" s="8" t="s">
        <v>48</v>
      </c>
      <c r="AA155" s="8" t="s">
        <v>48</v>
      </c>
      <c r="AB155" s="8" t="s">
        <v>48</v>
      </c>
      <c r="AC155" s="8" t="s">
        <v>48</v>
      </c>
      <c r="AD155" s="8" t="s">
        <v>48</v>
      </c>
      <c r="AE155" s="8" t="s">
        <v>48</v>
      </c>
      <c r="AF155" s="8" t="s">
        <v>48</v>
      </c>
      <c r="AG155" s="8" t="s">
        <v>48</v>
      </c>
      <c r="AH155" s="8" t="s">
        <v>48</v>
      </c>
      <c r="AI155" s="8" t="s">
        <v>48</v>
      </c>
      <c r="AJ155" s="8" t="s">
        <v>48</v>
      </c>
      <c r="AK155" s="8" t="s">
        <v>49</v>
      </c>
      <c r="AL155" s="8" t="s">
        <v>49</v>
      </c>
      <c r="AM155" s="8" t="s">
        <v>48</v>
      </c>
      <c r="AN155" s="8" t="s">
        <v>48</v>
      </c>
      <c r="AO155" s="8" t="s">
        <v>50</v>
      </c>
      <c r="AP155" s="8" t="s">
        <v>49</v>
      </c>
      <c r="AQ155" s="8" t="s">
        <v>48</v>
      </c>
      <c r="AR155" s="9" t="s">
        <v>48</v>
      </c>
    </row>
    <row r="156" spans="1:44" ht="12.5" x14ac:dyDescent="0.25">
      <c r="A156" s="4">
        <v>45803.416909629625</v>
      </c>
      <c r="B156" s="5" t="s">
        <v>214</v>
      </c>
      <c r="C156" s="5" t="s">
        <v>45</v>
      </c>
      <c r="D156" s="5" t="s">
        <v>52</v>
      </c>
      <c r="E156" s="5" t="s">
        <v>155</v>
      </c>
      <c r="G156" s="5" t="s">
        <v>50</v>
      </c>
      <c r="H156" s="5" t="s">
        <v>49</v>
      </c>
      <c r="I156" s="5" t="s">
        <v>49</v>
      </c>
      <c r="J156" s="5" t="s">
        <v>49</v>
      </c>
      <c r="K156" s="5" t="s">
        <v>50</v>
      </c>
      <c r="L156" s="5" t="s">
        <v>50</v>
      </c>
      <c r="M156" s="5" t="s">
        <v>50</v>
      </c>
      <c r="N156" s="5" t="s">
        <v>49</v>
      </c>
      <c r="O156" s="5" t="s">
        <v>49</v>
      </c>
      <c r="P156" s="5" t="s">
        <v>49</v>
      </c>
      <c r="Q156" s="5" t="s">
        <v>49</v>
      </c>
      <c r="R156" s="5" t="s">
        <v>49</v>
      </c>
      <c r="S156" s="5" t="s">
        <v>49</v>
      </c>
      <c r="T156" s="5" t="s">
        <v>49</v>
      </c>
      <c r="U156" s="5" t="s">
        <v>49</v>
      </c>
      <c r="V156" s="5" t="s">
        <v>49</v>
      </c>
      <c r="W156" s="5" t="s">
        <v>49</v>
      </c>
      <c r="X156" s="5" t="s">
        <v>49</v>
      </c>
      <c r="Y156" s="5" t="s">
        <v>49</v>
      </c>
      <c r="Z156" s="5" t="s">
        <v>49</v>
      </c>
      <c r="AA156" s="5" t="s">
        <v>49</v>
      </c>
      <c r="AB156" s="5" t="s">
        <v>49</v>
      </c>
      <c r="AC156" s="5" t="s">
        <v>49</v>
      </c>
      <c r="AD156" s="5" t="s">
        <v>49</v>
      </c>
      <c r="AE156" s="5" t="s">
        <v>49</v>
      </c>
      <c r="AF156" s="5" t="s">
        <v>49</v>
      </c>
      <c r="AG156" s="5" t="s">
        <v>49</v>
      </c>
      <c r="AH156" s="5" t="s">
        <v>49</v>
      </c>
      <c r="AI156" s="5" t="s">
        <v>49</v>
      </c>
      <c r="AJ156" s="5" t="s">
        <v>49</v>
      </c>
      <c r="AK156" s="5" t="s">
        <v>49</v>
      </c>
      <c r="AL156" s="5" t="s">
        <v>49</v>
      </c>
      <c r="AM156" s="5" t="s">
        <v>49</v>
      </c>
      <c r="AN156" s="5" t="s">
        <v>49</v>
      </c>
      <c r="AO156" s="5" t="s">
        <v>49</v>
      </c>
      <c r="AP156" s="5" t="s">
        <v>49</v>
      </c>
      <c r="AQ156" s="5" t="s">
        <v>49</v>
      </c>
      <c r="AR156" s="6" t="s">
        <v>49</v>
      </c>
    </row>
    <row r="157" spans="1:44" ht="12.5" x14ac:dyDescent="0.25">
      <c r="A157" s="7">
        <v>45803.417144467589</v>
      </c>
      <c r="B157" s="8" t="s">
        <v>215</v>
      </c>
      <c r="C157" s="8" t="s">
        <v>45</v>
      </c>
      <c r="D157" s="8" t="s">
        <v>52</v>
      </c>
      <c r="E157" s="8" t="s">
        <v>155</v>
      </c>
      <c r="G157" s="8" t="s">
        <v>49</v>
      </c>
      <c r="H157" s="8" t="s">
        <v>49</v>
      </c>
      <c r="I157" s="8" t="s">
        <v>49</v>
      </c>
      <c r="J157" s="8" t="s">
        <v>49</v>
      </c>
      <c r="K157" s="8" t="s">
        <v>49</v>
      </c>
      <c r="L157" s="8" t="s">
        <v>49</v>
      </c>
      <c r="M157" s="8" t="s">
        <v>49</v>
      </c>
      <c r="N157" s="8" t="s">
        <v>49</v>
      </c>
      <c r="O157" s="8" t="s">
        <v>49</v>
      </c>
      <c r="P157" s="8" t="s">
        <v>49</v>
      </c>
      <c r="Q157" s="8" t="s">
        <v>49</v>
      </c>
      <c r="R157" s="8" t="s">
        <v>50</v>
      </c>
      <c r="S157" s="8" t="s">
        <v>49</v>
      </c>
      <c r="T157" s="8" t="s">
        <v>49</v>
      </c>
      <c r="U157" s="8" t="s">
        <v>49</v>
      </c>
      <c r="V157" s="8" t="s">
        <v>49</v>
      </c>
      <c r="W157" s="8" t="s">
        <v>49</v>
      </c>
      <c r="X157" s="8" t="s">
        <v>50</v>
      </c>
      <c r="Y157" s="8" t="s">
        <v>49</v>
      </c>
      <c r="Z157" s="8" t="s">
        <v>49</v>
      </c>
      <c r="AA157" s="8" t="s">
        <v>49</v>
      </c>
      <c r="AB157" s="8" t="s">
        <v>49</v>
      </c>
      <c r="AC157" s="8" t="s">
        <v>49</v>
      </c>
      <c r="AD157" s="8" t="s">
        <v>49</v>
      </c>
      <c r="AE157" s="8" t="s">
        <v>49</v>
      </c>
      <c r="AF157" s="8" t="s">
        <v>50</v>
      </c>
      <c r="AG157" s="8" t="s">
        <v>49</v>
      </c>
      <c r="AH157" s="8" t="s">
        <v>49</v>
      </c>
      <c r="AI157" s="8" t="s">
        <v>49</v>
      </c>
      <c r="AJ157" s="8" t="s">
        <v>49</v>
      </c>
      <c r="AK157" s="8" t="s">
        <v>49</v>
      </c>
      <c r="AL157" s="8" t="s">
        <v>49</v>
      </c>
      <c r="AM157" s="8" t="s">
        <v>49</v>
      </c>
      <c r="AN157" s="8" t="s">
        <v>49</v>
      </c>
      <c r="AO157" s="8" t="s">
        <v>49</v>
      </c>
      <c r="AP157" s="8" t="s">
        <v>49</v>
      </c>
      <c r="AQ157" s="8" t="s">
        <v>49</v>
      </c>
      <c r="AR157" s="9" t="s">
        <v>49</v>
      </c>
    </row>
    <row r="158" spans="1:44" ht="12.5" x14ac:dyDescent="0.25">
      <c r="A158" s="4">
        <v>45803.418845046297</v>
      </c>
      <c r="B158" s="5" t="s">
        <v>216</v>
      </c>
      <c r="C158" s="5" t="s">
        <v>56</v>
      </c>
      <c r="D158" s="5" t="s">
        <v>52</v>
      </c>
      <c r="E158" s="5" t="s">
        <v>155</v>
      </c>
      <c r="G158" s="5" t="s">
        <v>48</v>
      </c>
      <c r="H158" s="5" t="s">
        <v>48</v>
      </c>
      <c r="I158" s="5" t="s">
        <v>48</v>
      </c>
      <c r="J158" s="5" t="s">
        <v>50</v>
      </c>
      <c r="K158" s="5" t="s">
        <v>50</v>
      </c>
      <c r="L158" s="5" t="s">
        <v>48</v>
      </c>
      <c r="M158" s="5" t="s">
        <v>49</v>
      </c>
      <c r="N158" s="5" t="s">
        <v>49</v>
      </c>
      <c r="O158" s="5" t="s">
        <v>49</v>
      </c>
      <c r="P158" s="5" t="s">
        <v>48</v>
      </c>
      <c r="Q158" s="5" t="s">
        <v>49</v>
      </c>
      <c r="R158" s="5" t="s">
        <v>49</v>
      </c>
      <c r="S158" s="5" t="s">
        <v>49</v>
      </c>
      <c r="T158" s="5" t="s">
        <v>49</v>
      </c>
      <c r="U158" s="5" t="s">
        <v>49</v>
      </c>
      <c r="V158" s="5" t="s">
        <v>54</v>
      </c>
      <c r="W158" s="5" t="s">
        <v>49</v>
      </c>
      <c r="X158" s="5" t="s">
        <v>50</v>
      </c>
      <c r="Y158" s="5" t="s">
        <v>49</v>
      </c>
      <c r="Z158" s="5" t="s">
        <v>49</v>
      </c>
      <c r="AA158" s="5" t="s">
        <v>50</v>
      </c>
      <c r="AB158" s="5" t="s">
        <v>49</v>
      </c>
      <c r="AC158" s="5" t="s">
        <v>48</v>
      </c>
      <c r="AD158" s="5" t="s">
        <v>49</v>
      </c>
      <c r="AE158" s="5" t="s">
        <v>49</v>
      </c>
      <c r="AF158" s="5" t="s">
        <v>49</v>
      </c>
      <c r="AG158" s="5" t="s">
        <v>49</v>
      </c>
      <c r="AH158" s="5" t="s">
        <v>49</v>
      </c>
      <c r="AI158" s="5" t="s">
        <v>48</v>
      </c>
      <c r="AJ158" s="5" t="s">
        <v>49</v>
      </c>
      <c r="AK158" s="5" t="s">
        <v>49</v>
      </c>
      <c r="AL158" s="5" t="s">
        <v>50</v>
      </c>
      <c r="AM158" s="5" t="s">
        <v>49</v>
      </c>
      <c r="AN158" s="5" t="s">
        <v>49</v>
      </c>
      <c r="AO158" s="5" t="s">
        <v>49</v>
      </c>
      <c r="AP158" s="5" t="s">
        <v>49</v>
      </c>
      <c r="AQ158" s="5" t="s">
        <v>49</v>
      </c>
      <c r="AR158" s="6" t="s">
        <v>49</v>
      </c>
    </row>
    <row r="159" spans="1:44" ht="12.5" x14ac:dyDescent="0.25">
      <c r="A159" s="7">
        <v>45803.421671388889</v>
      </c>
      <c r="B159" s="8" t="s">
        <v>217</v>
      </c>
      <c r="C159" s="8" t="s">
        <v>45</v>
      </c>
      <c r="D159" s="8" t="s">
        <v>52</v>
      </c>
      <c r="E159" s="8" t="s">
        <v>155</v>
      </c>
      <c r="G159" s="8" t="s">
        <v>48</v>
      </c>
      <c r="H159" s="8" t="s">
        <v>48</v>
      </c>
      <c r="I159" s="8" t="s">
        <v>49</v>
      </c>
      <c r="J159" s="8" t="s">
        <v>49</v>
      </c>
      <c r="K159" s="8" t="s">
        <v>50</v>
      </c>
      <c r="L159" s="8" t="s">
        <v>50</v>
      </c>
      <c r="M159" s="8" t="s">
        <v>49</v>
      </c>
      <c r="N159" s="8" t="s">
        <v>48</v>
      </c>
      <c r="O159" s="8" t="s">
        <v>48</v>
      </c>
      <c r="P159" s="8" t="s">
        <v>48</v>
      </c>
      <c r="Q159" s="8" t="s">
        <v>48</v>
      </c>
      <c r="R159" s="8" t="s">
        <v>50</v>
      </c>
      <c r="S159" s="8" t="s">
        <v>48</v>
      </c>
      <c r="T159" s="8" t="s">
        <v>48</v>
      </c>
      <c r="U159" s="8" t="s">
        <v>50</v>
      </c>
      <c r="V159" s="8" t="s">
        <v>48</v>
      </c>
      <c r="W159" s="8" t="s">
        <v>49</v>
      </c>
      <c r="X159" s="8" t="s">
        <v>48</v>
      </c>
      <c r="Y159" s="8" t="s">
        <v>49</v>
      </c>
      <c r="Z159" s="8" t="s">
        <v>49</v>
      </c>
      <c r="AA159" s="8" t="s">
        <v>48</v>
      </c>
      <c r="AB159" s="8" t="s">
        <v>48</v>
      </c>
      <c r="AC159" s="8" t="s">
        <v>49</v>
      </c>
      <c r="AD159" s="8" t="s">
        <v>49</v>
      </c>
      <c r="AE159" s="8" t="s">
        <v>49</v>
      </c>
      <c r="AF159" s="8" t="s">
        <v>49</v>
      </c>
      <c r="AG159" s="8" t="s">
        <v>49</v>
      </c>
      <c r="AH159" s="8" t="s">
        <v>48</v>
      </c>
      <c r="AI159" s="8" t="s">
        <v>49</v>
      </c>
      <c r="AJ159" s="8" t="s">
        <v>48</v>
      </c>
      <c r="AK159" s="8" t="s">
        <v>50</v>
      </c>
      <c r="AL159" s="8" t="s">
        <v>50</v>
      </c>
      <c r="AM159" s="8" t="s">
        <v>48</v>
      </c>
      <c r="AN159" s="8" t="s">
        <v>48</v>
      </c>
      <c r="AO159" s="8" t="s">
        <v>50</v>
      </c>
      <c r="AP159" s="8" t="s">
        <v>49</v>
      </c>
      <c r="AQ159" s="8" t="s">
        <v>49</v>
      </c>
      <c r="AR159" s="9" t="s">
        <v>48</v>
      </c>
    </row>
    <row r="160" spans="1:44" ht="12.5" x14ac:dyDescent="0.25">
      <c r="A160" s="4">
        <v>45803.422124537035</v>
      </c>
      <c r="B160" s="5" t="s">
        <v>218</v>
      </c>
      <c r="C160" s="5" t="s">
        <v>56</v>
      </c>
      <c r="D160" s="5" t="s">
        <v>52</v>
      </c>
      <c r="E160" s="5" t="s">
        <v>157</v>
      </c>
      <c r="G160" s="5" t="s">
        <v>48</v>
      </c>
      <c r="H160" s="5" t="s">
        <v>48</v>
      </c>
      <c r="I160" s="5" t="s">
        <v>48</v>
      </c>
      <c r="J160" s="5" t="s">
        <v>48</v>
      </c>
      <c r="K160" s="5" t="s">
        <v>49</v>
      </c>
      <c r="L160" s="5" t="s">
        <v>49</v>
      </c>
      <c r="M160" s="5" t="s">
        <v>48</v>
      </c>
      <c r="N160" s="5" t="s">
        <v>49</v>
      </c>
      <c r="O160" s="5" t="s">
        <v>48</v>
      </c>
      <c r="P160" s="5" t="s">
        <v>48</v>
      </c>
      <c r="Q160" s="5" t="s">
        <v>50</v>
      </c>
      <c r="R160" s="5" t="s">
        <v>54</v>
      </c>
      <c r="S160" s="5" t="s">
        <v>50</v>
      </c>
      <c r="T160" s="5" t="s">
        <v>48</v>
      </c>
      <c r="U160" s="5" t="s">
        <v>48</v>
      </c>
      <c r="V160" s="5" t="s">
        <v>49</v>
      </c>
      <c r="W160" s="5" t="s">
        <v>49</v>
      </c>
      <c r="X160" s="5" t="s">
        <v>50</v>
      </c>
      <c r="Y160" s="5" t="s">
        <v>48</v>
      </c>
      <c r="Z160" s="5" t="s">
        <v>48</v>
      </c>
      <c r="AA160" s="5" t="s">
        <v>50</v>
      </c>
      <c r="AB160" s="5" t="s">
        <v>50</v>
      </c>
      <c r="AC160" s="5" t="s">
        <v>48</v>
      </c>
      <c r="AD160" s="5" t="s">
        <v>48</v>
      </c>
      <c r="AE160" s="5" t="s">
        <v>49</v>
      </c>
      <c r="AF160" s="5" t="s">
        <v>50</v>
      </c>
      <c r="AG160" s="5" t="s">
        <v>48</v>
      </c>
      <c r="AH160" s="5" t="s">
        <v>48</v>
      </c>
      <c r="AI160" s="5" t="s">
        <v>49</v>
      </c>
      <c r="AJ160" s="5" t="s">
        <v>49</v>
      </c>
      <c r="AK160" s="5" t="s">
        <v>49</v>
      </c>
      <c r="AL160" s="5" t="s">
        <v>49</v>
      </c>
      <c r="AM160" s="5" t="s">
        <v>49</v>
      </c>
      <c r="AN160" s="5" t="s">
        <v>48</v>
      </c>
      <c r="AO160" s="5" t="s">
        <v>49</v>
      </c>
      <c r="AP160" s="5" t="s">
        <v>50</v>
      </c>
      <c r="AQ160" s="5" t="s">
        <v>50</v>
      </c>
      <c r="AR160" s="6" t="s">
        <v>49</v>
      </c>
    </row>
    <row r="161" spans="1:44" ht="12.5" x14ac:dyDescent="0.25">
      <c r="A161" s="7">
        <v>45803.42217075231</v>
      </c>
      <c r="B161" s="8" t="s">
        <v>219</v>
      </c>
      <c r="C161" s="8" t="s">
        <v>56</v>
      </c>
      <c r="D161" s="8" t="s">
        <v>52</v>
      </c>
      <c r="E161" s="8" t="s">
        <v>157</v>
      </c>
      <c r="G161" s="8" t="s">
        <v>48</v>
      </c>
      <c r="H161" s="8" t="s">
        <v>49</v>
      </c>
      <c r="I161" s="8" t="s">
        <v>48</v>
      </c>
      <c r="J161" s="8" t="s">
        <v>48</v>
      </c>
      <c r="K161" s="8" t="s">
        <v>54</v>
      </c>
      <c r="L161" s="8" t="s">
        <v>48</v>
      </c>
      <c r="M161" s="8" t="s">
        <v>49</v>
      </c>
      <c r="N161" s="8" t="s">
        <v>49</v>
      </c>
      <c r="O161" s="8" t="s">
        <v>49</v>
      </c>
      <c r="P161" s="8" t="s">
        <v>48</v>
      </c>
      <c r="Q161" s="8" t="s">
        <v>49</v>
      </c>
      <c r="R161" s="8" t="s">
        <v>49</v>
      </c>
      <c r="S161" s="8" t="s">
        <v>50</v>
      </c>
      <c r="T161" s="8" t="s">
        <v>49</v>
      </c>
      <c r="U161" s="8" t="s">
        <v>49</v>
      </c>
      <c r="V161" s="8" t="s">
        <v>50</v>
      </c>
      <c r="W161" s="8" t="s">
        <v>49</v>
      </c>
      <c r="X161" s="8" t="s">
        <v>49</v>
      </c>
      <c r="Y161" s="8" t="s">
        <v>48</v>
      </c>
      <c r="Z161" s="8" t="s">
        <v>49</v>
      </c>
      <c r="AA161" s="8" t="s">
        <v>48</v>
      </c>
      <c r="AB161" s="8" t="s">
        <v>50</v>
      </c>
      <c r="AC161" s="8" t="s">
        <v>49</v>
      </c>
      <c r="AD161" s="8" t="s">
        <v>48</v>
      </c>
      <c r="AE161" s="8" t="s">
        <v>48</v>
      </c>
      <c r="AF161" s="8" t="s">
        <v>49</v>
      </c>
      <c r="AG161" s="8" t="s">
        <v>48</v>
      </c>
      <c r="AH161" s="8" t="s">
        <v>54</v>
      </c>
      <c r="AI161" s="8" t="s">
        <v>48</v>
      </c>
      <c r="AJ161" s="8" t="s">
        <v>48</v>
      </c>
      <c r="AK161" s="8" t="s">
        <v>48</v>
      </c>
      <c r="AL161" s="8" t="s">
        <v>48</v>
      </c>
      <c r="AM161" s="8" t="s">
        <v>48</v>
      </c>
      <c r="AN161" s="8" t="s">
        <v>48</v>
      </c>
      <c r="AO161" s="8" t="s">
        <v>48</v>
      </c>
      <c r="AP161" s="8" t="s">
        <v>48</v>
      </c>
      <c r="AQ161" s="8" t="s">
        <v>48</v>
      </c>
      <c r="AR161" s="9" t="s">
        <v>48</v>
      </c>
    </row>
    <row r="162" spans="1:44" ht="12.5" x14ac:dyDescent="0.25">
      <c r="A162" s="4">
        <v>45803.42226994213</v>
      </c>
      <c r="B162" s="5" t="s">
        <v>220</v>
      </c>
      <c r="C162" s="5" t="s">
        <v>56</v>
      </c>
      <c r="D162" s="5" t="s">
        <v>86</v>
      </c>
      <c r="E162" s="5" t="s">
        <v>157</v>
      </c>
      <c r="G162" s="5" t="s">
        <v>48</v>
      </c>
      <c r="H162" s="5" t="s">
        <v>48</v>
      </c>
      <c r="I162" s="5" t="s">
        <v>48</v>
      </c>
      <c r="J162" s="5" t="s">
        <v>48</v>
      </c>
      <c r="K162" s="5" t="s">
        <v>48</v>
      </c>
      <c r="L162" s="5" t="s">
        <v>48</v>
      </c>
      <c r="M162" s="5" t="s">
        <v>49</v>
      </c>
      <c r="N162" s="5" t="s">
        <v>49</v>
      </c>
      <c r="O162" s="5" t="s">
        <v>49</v>
      </c>
      <c r="P162" s="5" t="s">
        <v>48</v>
      </c>
      <c r="Q162" s="5" t="s">
        <v>48</v>
      </c>
      <c r="R162" s="5" t="s">
        <v>49</v>
      </c>
      <c r="S162" s="5" t="s">
        <v>50</v>
      </c>
      <c r="T162" s="5" t="s">
        <v>50</v>
      </c>
      <c r="U162" s="5" t="s">
        <v>48</v>
      </c>
      <c r="V162" s="5" t="s">
        <v>49</v>
      </c>
      <c r="W162" s="5" t="s">
        <v>49</v>
      </c>
      <c r="X162" s="5" t="s">
        <v>50</v>
      </c>
      <c r="Y162" s="5" t="s">
        <v>49</v>
      </c>
      <c r="Z162" s="5" t="s">
        <v>48</v>
      </c>
      <c r="AA162" s="5" t="s">
        <v>49</v>
      </c>
      <c r="AB162" s="5" t="s">
        <v>48</v>
      </c>
      <c r="AC162" s="5" t="s">
        <v>48</v>
      </c>
      <c r="AD162" s="5" t="s">
        <v>48</v>
      </c>
      <c r="AE162" s="5" t="s">
        <v>48</v>
      </c>
      <c r="AF162" s="5" t="s">
        <v>48</v>
      </c>
      <c r="AG162" s="5" t="s">
        <v>48</v>
      </c>
      <c r="AH162" s="5" t="s">
        <v>48</v>
      </c>
      <c r="AI162" s="5" t="s">
        <v>48</v>
      </c>
      <c r="AJ162" s="5" t="s">
        <v>48</v>
      </c>
      <c r="AK162" s="5" t="s">
        <v>49</v>
      </c>
      <c r="AL162" s="5" t="s">
        <v>49</v>
      </c>
      <c r="AM162" s="5" t="s">
        <v>48</v>
      </c>
      <c r="AN162" s="5" t="s">
        <v>48</v>
      </c>
      <c r="AO162" s="5" t="s">
        <v>48</v>
      </c>
      <c r="AP162" s="5" t="s">
        <v>49</v>
      </c>
      <c r="AQ162" s="5" t="s">
        <v>48</v>
      </c>
      <c r="AR162" s="6" t="s">
        <v>48</v>
      </c>
    </row>
    <row r="163" spans="1:44" ht="12.5" x14ac:dyDescent="0.25">
      <c r="A163" s="7">
        <v>45803.422276967598</v>
      </c>
      <c r="B163" s="8" t="s">
        <v>221</v>
      </c>
      <c r="C163" s="8" t="s">
        <v>56</v>
      </c>
      <c r="D163" s="8" t="s">
        <v>52</v>
      </c>
      <c r="E163" s="8" t="s">
        <v>157</v>
      </c>
      <c r="G163" s="8" t="s">
        <v>49</v>
      </c>
      <c r="H163" s="8" t="s">
        <v>48</v>
      </c>
      <c r="I163" s="8" t="s">
        <v>48</v>
      </c>
      <c r="J163" s="8" t="s">
        <v>48</v>
      </c>
      <c r="K163" s="8" t="s">
        <v>50</v>
      </c>
      <c r="L163" s="8" t="s">
        <v>49</v>
      </c>
      <c r="M163" s="8" t="s">
        <v>48</v>
      </c>
      <c r="N163" s="8" t="s">
        <v>48</v>
      </c>
      <c r="O163" s="8" t="s">
        <v>48</v>
      </c>
      <c r="P163" s="8" t="s">
        <v>48</v>
      </c>
      <c r="Q163" s="8" t="s">
        <v>48</v>
      </c>
      <c r="R163" s="8" t="s">
        <v>48</v>
      </c>
      <c r="S163" s="8" t="s">
        <v>48</v>
      </c>
      <c r="T163" s="8" t="s">
        <v>48</v>
      </c>
      <c r="U163" s="8" t="s">
        <v>48</v>
      </c>
      <c r="V163" s="8" t="s">
        <v>48</v>
      </c>
      <c r="W163" s="8" t="s">
        <v>48</v>
      </c>
      <c r="X163" s="8" t="s">
        <v>48</v>
      </c>
      <c r="Y163" s="8" t="s">
        <v>48</v>
      </c>
      <c r="Z163" s="8" t="s">
        <v>48</v>
      </c>
      <c r="AA163" s="8" t="s">
        <v>48</v>
      </c>
      <c r="AB163" s="8" t="s">
        <v>48</v>
      </c>
      <c r="AC163" s="8" t="s">
        <v>48</v>
      </c>
      <c r="AD163" s="8" t="s">
        <v>48</v>
      </c>
      <c r="AE163" s="8" t="s">
        <v>48</v>
      </c>
      <c r="AF163" s="8" t="s">
        <v>48</v>
      </c>
      <c r="AG163" s="8" t="s">
        <v>48</v>
      </c>
      <c r="AH163" s="8" t="s">
        <v>48</v>
      </c>
      <c r="AI163" s="8" t="s">
        <v>48</v>
      </c>
      <c r="AJ163" s="8" t="s">
        <v>48</v>
      </c>
      <c r="AK163" s="8" t="s">
        <v>48</v>
      </c>
      <c r="AL163" s="8" t="s">
        <v>48</v>
      </c>
      <c r="AM163" s="8" t="s">
        <v>48</v>
      </c>
      <c r="AN163" s="8" t="s">
        <v>49</v>
      </c>
      <c r="AO163" s="8" t="s">
        <v>49</v>
      </c>
      <c r="AP163" s="8" t="s">
        <v>49</v>
      </c>
      <c r="AQ163" s="8" t="s">
        <v>48</v>
      </c>
      <c r="AR163" s="9" t="s">
        <v>48</v>
      </c>
    </row>
    <row r="164" spans="1:44" ht="12.5" x14ac:dyDescent="0.25">
      <c r="A164" s="4">
        <v>45803.422336550924</v>
      </c>
      <c r="B164" s="5" t="s">
        <v>222</v>
      </c>
      <c r="C164" s="5" t="s">
        <v>56</v>
      </c>
      <c r="D164" s="5" t="s">
        <v>52</v>
      </c>
      <c r="E164" s="5" t="s">
        <v>157</v>
      </c>
      <c r="G164" s="5" t="s">
        <v>49</v>
      </c>
      <c r="H164" s="5" t="s">
        <v>49</v>
      </c>
      <c r="I164" s="5" t="s">
        <v>49</v>
      </c>
      <c r="J164" s="5" t="s">
        <v>50</v>
      </c>
      <c r="K164" s="5" t="s">
        <v>50</v>
      </c>
      <c r="L164" s="5" t="s">
        <v>50</v>
      </c>
      <c r="M164" s="5" t="s">
        <v>49</v>
      </c>
      <c r="N164" s="5" t="s">
        <v>50</v>
      </c>
      <c r="O164" s="5" t="s">
        <v>49</v>
      </c>
      <c r="P164" s="5" t="s">
        <v>50</v>
      </c>
      <c r="Q164" s="5" t="s">
        <v>48</v>
      </c>
      <c r="R164" s="5" t="s">
        <v>49</v>
      </c>
      <c r="S164" s="5" t="s">
        <v>49</v>
      </c>
      <c r="T164" s="5" t="s">
        <v>48</v>
      </c>
      <c r="U164" s="5" t="s">
        <v>48</v>
      </c>
      <c r="V164" s="5" t="s">
        <v>48</v>
      </c>
      <c r="W164" s="5" t="s">
        <v>48</v>
      </c>
      <c r="X164" s="5" t="s">
        <v>49</v>
      </c>
      <c r="Y164" s="5" t="s">
        <v>48</v>
      </c>
      <c r="Z164" s="5" t="s">
        <v>48</v>
      </c>
      <c r="AA164" s="5" t="s">
        <v>48</v>
      </c>
      <c r="AB164" s="5" t="s">
        <v>48</v>
      </c>
      <c r="AC164" s="5" t="s">
        <v>48</v>
      </c>
      <c r="AD164" s="5" t="s">
        <v>48</v>
      </c>
      <c r="AE164" s="5" t="s">
        <v>48</v>
      </c>
      <c r="AF164" s="5" t="s">
        <v>49</v>
      </c>
      <c r="AG164" s="5" t="s">
        <v>49</v>
      </c>
      <c r="AH164" s="5" t="s">
        <v>50</v>
      </c>
      <c r="AI164" s="5" t="s">
        <v>49</v>
      </c>
      <c r="AJ164" s="5" t="s">
        <v>48</v>
      </c>
      <c r="AK164" s="5" t="s">
        <v>49</v>
      </c>
      <c r="AL164" s="5" t="s">
        <v>48</v>
      </c>
      <c r="AM164" s="5" t="s">
        <v>48</v>
      </c>
      <c r="AN164" s="5" t="s">
        <v>49</v>
      </c>
      <c r="AO164" s="5" t="s">
        <v>49</v>
      </c>
      <c r="AP164" s="5" t="s">
        <v>49</v>
      </c>
      <c r="AQ164" s="5" t="s">
        <v>48</v>
      </c>
      <c r="AR164" s="6" t="s">
        <v>48</v>
      </c>
    </row>
    <row r="165" spans="1:44" ht="12.5" x14ac:dyDescent="0.25">
      <c r="A165" s="7">
        <v>45803.422349270833</v>
      </c>
      <c r="B165" s="8" t="s">
        <v>223</v>
      </c>
      <c r="C165" s="8" t="s">
        <v>56</v>
      </c>
      <c r="D165" s="8" t="s">
        <v>52</v>
      </c>
      <c r="E165" s="8" t="s">
        <v>157</v>
      </c>
      <c r="G165" s="8" t="s">
        <v>50</v>
      </c>
      <c r="H165" s="8" t="s">
        <v>50</v>
      </c>
      <c r="I165" s="8" t="s">
        <v>49</v>
      </c>
      <c r="J165" s="8" t="s">
        <v>54</v>
      </c>
      <c r="K165" s="8" t="s">
        <v>54</v>
      </c>
      <c r="L165" s="8" t="s">
        <v>50</v>
      </c>
      <c r="M165" s="8" t="s">
        <v>49</v>
      </c>
      <c r="N165" s="8" t="s">
        <v>49</v>
      </c>
      <c r="O165" s="8" t="s">
        <v>49</v>
      </c>
      <c r="P165" s="8" t="s">
        <v>54</v>
      </c>
      <c r="Q165" s="8" t="s">
        <v>48</v>
      </c>
      <c r="R165" s="8" t="s">
        <v>50</v>
      </c>
      <c r="S165" s="8" t="s">
        <v>49</v>
      </c>
      <c r="T165" s="8" t="s">
        <v>48</v>
      </c>
      <c r="U165" s="8" t="s">
        <v>48</v>
      </c>
      <c r="V165" s="8" t="s">
        <v>48</v>
      </c>
      <c r="W165" s="8" t="s">
        <v>48</v>
      </c>
      <c r="X165" s="8" t="s">
        <v>48</v>
      </c>
      <c r="Y165" s="8" t="s">
        <v>48</v>
      </c>
      <c r="Z165" s="8" t="s">
        <v>50</v>
      </c>
      <c r="AA165" s="8" t="s">
        <v>49</v>
      </c>
      <c r="AB165" s="8" t="s">
        <v>50</v>
      </c>
      <c r="AC165" s="8" t="s">
        <v>49</v>
      </c>
      <c r="AD165" s="8" t="s">
        <v>48</v>
      </c>
      <c r="AE165" s="8" t="s">
        <v>48</v>
      </c>
      <c r="AF165" s="8" t="s">
        <v>48</v>
      </c>
      <c r="AG165" s="8" t="s">
        <v>50</v>
      </c>
      <c r="AH165" s="8" t="s">
        <v>50</v>
      </c>
      <c r="AI165" s="8" t="s">
        <v>49</v>
      </c>
      <c r="AJ165" s="8" t="s">
        <v>48</v>
      </c>
      <c r="AK165" s="8" t="s">
        <v>49</v>
      </c>
      <c r="AL165" s="8" t="s">
        <v>49</v>
      </c>
      <c r="AM165" s="8" t="s">
        <v>49</v>
      </c>
      <c r="AN165" s="8" t="s">
        <v>48</v>
      </c>
      <c r="AO165" s="8" t="s">
        <v>48</v>
      </c>
      <c r="AP165" s="8" t="s">
        <v>50</v>
      </c>
      <c r="AQ165" s="8" t="s">
        <v>48</v>
      </c>
      <c r="AR165" s="9" t="s">
        <v>48</v>
      </c>
    </row>
    <row r="166" spans="1:44" ht="12.5" x14ac:dyDescent="0.25">
      <c r="A166" s="4">
        <v>45803.422363831021</v>
      </c>
      <c r="B166" s="5" t="s">
        <v>224</v>
      </c>
      <c r="C166" s="5" t="s">
        <v>56</v>
      </c>
      <c r="D166" s="5" t="s">
        <v>52</v>
      </c>
      <c r="E166" s="5" t="s">
        <v>157</v>
      </c>
      <c r="G166" s="5" t="s">
        <v>49</v>
      </c>
      <c r="H166" s="5" t="s">
        <v>49</v>
      </c>
      <c r="I166" s="5" t="s">
        <v>48</v>
      </c>
      <c r="J166" s="5" t="s">
        <v>49</v>
      </c>
      <c r="K166" s="5" t="s">
        <v>49</v>
      </c>
      <c r="L166" s="5" t="s">
        <v>50</v>
      </c>
      <c r="M166" s="5" t="s">
        <v>49</v>
      </c>
      <c r="N166" s="5" t="s">
        <v>49</v>
      </c>
      <c r="O166" s="5" t="s">
        <v>49</v>
      </c>
      <c r="P166" s="5" t="s">
        <v>49</v>
      </c>
      <c r="Q166" s="5" t="s">
        <v>49</v>
      </c>
      <c r="R166" s="5" t="s">
        <v>50</v>
      </c>
      <c r="S166" s="5" t="s">
        <v>49</v>
      </c>
      <c r="T166" s="5" t="s">
        <v>49</v>
      </c>
      <c r="U166" s="5" t="s">
        <v>49</v>
      </c>
      <c r="V166" s="5" t="s">
        <v>49</v>
      </c>
      <c r="W166" s="5" t="s">
        <v>49</v>
      </c>
      <c r="X166" s="5" t="s">
        <v>49</v>
      </c>
      <c r="Y166" s="5" t="s">
        <v>49</v>
      </c>
      <c r="Z166" s="5" t="s">
        <v>49</v>
      </c>
      <c r="AA166" s="5" t="s">
        <v>49</v>
      </c>
      <c r="AB166" s="5" t="s">
        <v>49</v>
      </c>
      <c r="AC166" s="5" t="s">
        <v>48</v>
      </c>
      <c r="AD166" s="5" t="s">
        <v>48</v>
      </c>
      <c r="AE166" s="5" t="s">
        <v>48</v>
      </c>
      <c r="AF166" s="5" t="s">
        <v>48</v>
      </c>
      <c r="AG166" s="5" t="s">
        <v>49</v>
      </c>
      <c r="AH166" s="5" t="s">
        <v>49</v>
      </c>
      <c r="AI166" s="5" t="s">
        <v>49</v>
      </c>
      <c r="AJ166" s="5" t="s">
        <v>48</v>
      </c>
      <c r="AK166" s="5" t="s">
        <v>49</v>
      </c>
      <c r="AL166" s="5" t="s">
        <v>49</v>
      </c>
      <c r="AM166" s="5" t="s">
        <v>48</v>
      </c>
      <c r="AN166" s="5" t="s">
        <v>48</v>
      </c>
      <c r="AO166" s="5" t="s">
        <v>48</v>
      </c>
      <c r="AP166" s="5" t="s">
        <v>48</v>
      </c>
      <c r="AQ166" s="5" t="s">
        <v>48</v>
      </c>
      <c r="AR166" s="6" t="s">
        <v>49</v>
      </c>
    </row>
    <row r="167" spans="1:44" ht="12.5" x14ac:dyDescent="0.25">
      <c r="A167" s="7">
        <v>45803.422411238425</v>
      </c>
      <c r="B167" s="8" t="s">
        <v>225</v>
      </c>
      <c r="C167" s="8" t="s">
        <v>56</v>
      </c>
      <c r="D167" s="8" t="s">
        <v>52</v>
      </c>
      <c r="E167" s="8" t="s">
        <v>157</v>
      </c>
      <c r="G167" s="8" t="s">
        <v>48</v>
      </c>
      <c r="H167" s="8" t="s">
        <v>48</v>
      </c>
      <c r="I167" s="8" t="s">
        <v>48</v>
      </c>
      <c r="J167" s="8" t="s">
        <v>48</v>
      </c>
      <c r="K167" s="8" t="s">
        <v>49</v>
      </c>
      <c r="L167" s="8" t="s">
        <v>50</v>
      </c>
      <c r="M167" s="8" t="s">
        <v>48</v>
      </c>
      <c r="N167" s="8" t="s">
        <v>48</v>
      </c>
      <c r="O167" s="8" t="s">
        <v>48</v>
      </c>
      <c r="P167" s="8" t="s">
        <v>48</v>
      </c>
      <c r="Q167" s="8" t="s">
        <v>49</v>
      </c>
      <c r="R167" s="8" t="s">
        <v>49</v>
      </c>
      <c r="S167" s="8" t="s">
        <v>48</v>
      </c>
      <c r="T167" s="8" t="s">
        <v>48</v>
      </c>
      <c r="U167" s="8" t="s">
        <v>49</v>
      </c>
      <c r="V167" s="8" t="s">
        <v>50</v>
      </c>
      <c r="W167" s="8" t="s">
        <v>49</v>
      </c>
      <c r="X167" s="8" t="s">
        <v>50</v>
      </c>
      <c r="Y167" s="8" t="s">
        <v>48</v>
      </c>
      <c r="Z167" s="8" t="s">
        <v>48</v>
      </c>
      <c r="AA167" s="8" t="s">
        <v>48</v>
      </c>
      <c r="AB167" s="8" t="s">
        <v>48</v>
      </c>
      <c r="AC167" s="8" t="s">
        <v>49</v>
      </c>
      <c r="AD167" s="8" t="s">
        <v>48</v>
      </c>
      <c r="AE167" s="8" t="s">
        <v>49</v>
      </c>
      <c r="AF167" s="8" t="s">
        <v>48</v>
      </c>
      <c r="AG167" s="8" t="s">
        <v>48</v>
      </c>
      <c r="AH167" s="8" t="s">
        <v>48</v>
      </c>
      <c r="AI167" s="8" t="s">
        <v>49</v>
      </c>
      <c r="AJ167" s="8" t="s">
        <v>49</v>
      </c>
      <c r="AK167" s="8" t="s">
        <v>50</v>
      </c>
      <c r="AL167" s="8" t="s">
        <v>50</v>
      </c>
      <c r="AM167" s="8" t="s">
        <v>48</v>
      </c>
      <c r="AN167" s="8" t="s">
        <v>49</v>
      </c>
      <c r="AO167" s="8" t="s">
        <v>48</v>
      </c>
      <c r="AP167" s="8" t="s">
        <v>48</v>
      </c>
      <c r="AQ167" s="8" t="s">
        <v>48</v>
      </c>
      <c r="AR167" s="9" t="s">
        <v>48</v>
      </c>
    </row>
    <row r="168" spans="1:44" ht="12.5" x14ac:dyDescent="0.25">
      <c r="A168" s="4">
        <v>45803.422482916663</v>
      </c>
      <c r="B168" s="5" t="s">
        <v>226</v>
      </c>
      <c r="C168" s="5" t="s">
        <v>56</v>
      </c>
      <c r="D168" s="5" t="s">
        <v>52</v>
      </c>
      <c r="E168" s="5" t="s">
        <v>157</v>
      </c>
      <c r="G168" s="5" t="s">
        <v>48</v>
      </c>
      <c r="H168" s="5" t="s">
        <v>48</v>
      </c>
      <c r="I168" s="5" t="s">
        <v>48</v>
      </c>
      <c r="J168" s="5" t="s">
        <v>48</v>
      </c>
      <c r="K168" s="5" t="s">
        <v>49</v>
      </c>
      <c r="L168" s="5" t="s">
        <v>48</v>
      </c>
      <c r="M168" s="5" t="s">
        <v>48</v>
      </c>
      <c r="N168" s="5" t="s">
        <v>48</v>
      </c>
      <c r="O168" s="5" t="s">
        <v>48</v>
      </c>
      <c r="P168" s="5" t="s">
        <v>49</v>
      </c>
      <c r="Q168" s="5" t="s">
        <v>49</v>
      </c>
      <c r="R168" s="5" t="s">
        <v>49</v>
      </c>
      <c r="S168" s="5" t="s">
        <v>49</v>
      </c>
      <c r="T168" s="5" t="s">
        <v>49</v>
      </c>
      <c r="U168" s="5" t="s">
        <v>49</v>
      </c>
      <c r="V168" s="5" t="s">
        <v>49</v>
      </c>
      <c r="W168" s="5" t="s">
        <v>49</v>
      </c>
      <c r="X168" s="5" t="s">
        <v>49</v>
      </c>
      <c r="Y168" s="5" t="s">
        <v>49</v>
      </c>
      <c r="Z168" s="5" t="s">
        <v>49</v>
      </c>
      <c r="AA168" s="5" t="s">
        <v>48</v>
      </c>
      <c r="AB168" s="5" t="s">
        <v>48</v>
      </c>
      <c r="AC168" s="5" t="s">
        <v>48</v>
      </c>
      <c r="AD168" s="5" t="s">
        <v>48</v>
      </c>
      <c r="AE168" s="5" t="s">
        <v>48</v>
      </c>
      <c r="AF168" s="5" t="s">
        <v>48</v>
      </c>
      <c r="AG168" s="5" t="s">
        <v>48</v>
      </c>
      <c r="AH168" s="5" t="s">
        <v>48</v>
      </c>
      <c r="AI168" s="5" t="s">
        <v>48</v>
      </c>
      <c r="AJ168" s="5" t="s">
        <v>49</v>
      </c>
      <c r="AK168" s="5" t="s">
        <v>49</v>
      </c>
      <c r="AL168" s="5" t="s">
        <v>49</v>
      </c>
      <c r="AM168" s="5" t="s">
        <v>49</v>
      </c>
      <c r="AN168" s="5" t="s">
        <v>49</v>
      </c>
      <c r="AO168" s="5" t="s">
        <v>49</v>
      </c>
      <c r="AP168" s="5" t="s">
        <v>48</v>
      </c>
      <c r="AQ168" s="5" t="s">
        <v>48</v>
      </c>
      <c r="AR168" s="6" t="s">
        <v>48</v>
      </c>
    </row>
    <row r="169" spans="1:44" ht="12.5" x14ac:dyDescent="0.25">
      <c r="A169" s="7">
        <v>45803.422660127311</v>
      </c>
      <c r="B169" s="8" t="s">
        <v>227</v>
      </c>
      <c r="C169" s="8" t="s">
        <v>56</v>
      </c>
      <c r="D169" s="8" t="s">
        <v>52</v>
      </c>
      <c r="E169" s="8" t="s">
        <v>157</v>
      </c>
      <c r="G169" s="8" t="s">
        <v>49</v>
      </c>
      <c r="H169" s="8" t="s">
        <v>49</v>
      </c>
      <c r="I169" s="8" t="s">
        <v>50</v>
      </c>
      <c r="J169" s="8" t="s">
        <v>49</v>
      </c>
      <c r="K169" s="8" t="s">
        <v>50</v>
      </c>
      <c r="L169" s="8" t="s">
        <v>54</v>
      </c>
      <c r="M169" s="8" t="s">
        <v>49</v>
      </c>
      <c r="N169" s="8" t="s">
        <v>50</v>
      </c>
      <c r="O169" s="8" t="s">
        <v>49</v>
      </c>
      <c r="P169" s="8" t="s">
        <v>49</v>
      </c>
      <c r="Q169" s="8" t="s">
        <v>48</v>
      </c>
      <c r="R169" s="8" t="s">
        <v>48</v>
      </c>
      <c r="S169" s="8" t="s">
        <v>48</v>
      </c>
      <c r="T169" s="8" t="s">
        <v>49</v>
      </c>
      <c r="U169" s="8" t="s">
        <v>48</v>
      </c>
      <c r="V169" s="8" t="s">
        <v>50</v>
      </c>
      <c r="W169" s="8" t="s">
        <v>49</v>
      </c>
      <c r="X169" s="8" t="s">
        <v>49</v>
      </c>
      <c r="Y169" s="8" t="s">
        <v>49</v>
      </c>
      <c r="Z169" s="8" t="s">
        <v>49</v>
      </c>
      <c r="AA169" s="8" t="s">
        <v>49</v>
      </c>
      <c r="AB169" s="8" t="s">
        <v>48</v>
      </c>
      <c r="AC169" s="8" t="s">
        <v>49</v>
      </c>
      <c r="AD169" s="8" t="s">
        <v>48</v>
      </c>
      <c r="AE169" s="8" t="s">
        <v>49</v>
      </c>
      <c r="AF169" s="8" t="s">
        <v>49</v>
      </c>
      <c r="AG169" s="8" t="s">
        <v>49</v>
      </c>
      <c r="AH169" s="8" t="s">
        <v>50</v>
      </c>
      <c r="AI169" s="8" t="s">
        <v>49</v>
      </c>
      <c r="AJ169" s="8" t="s">
        <v>48</v>
      </c>
      <c r="AK169" s="8" t="s">
        <v>48</v>
      </c>
      <c r="AL169" s="8" t="s">
        <v>49</v>
      </c>
      <c r="AM169" s="8" t="s">
        <v>49</v>
      </c>
      <c r="AN169" s="8" t="s">
        <v>49</v>
      </c>
      <c r="AO169" s="8" t="s">
        <v>49</v>
      </c>
      <c r="AP169" s="8" t="s">
        <v>49</v>
      </c>
      <c r="AQ169" s="8" t="s">
        <v>49</v>
      </c>
      <c r="AR169" s="9" t="s">
        <v>49</v>
      </c>
    </row>
    <row r="170" spans="1:44" ht="12.5" x14ac:dyDescent="0.25">
      <c r="A170" s="4">
        <v>45803.422817199069</v>
      </c>
      <c r="B170" s="5" t="s">
        <v>228</v>
      </c>
      <c r="C170" s="5" t="s">
        <v>56</v>
      </c>
      <c r="D170" s="5" t="s">
        <v>52</v>
      </c>
      <c r="E170" s="5" t="s">
        <v>157</v>
      </c>
      <c r="G170" s="5" t="s">
        <v>49</v>
      </c>
      <c r="H170" s="5" t="s">
        <v>50</v>
      </c>
      <c r="I170" s="5" t="s">
        <v>49</v>
      </c>
      <c r="J170" s="5" t="s">
        <v>50</v>
      </c>
      <c r="K170" s="5" t="s">
        <v>50</v>
      </c>
      <c r="L170" s="5" t="s">
        <v>54</v>
      </c>
      <c r="M170" s="5" t="s">
        <v>54</v>
      </c>
      <c r="N170" s="5" t="s">
        <v>49</v>
      </c>
      <c r="O170" s="5" t="s">
        <v>48</v>
      </c>
      <c r="P170" s="5" t="s">
        <v>49</v>
      </c>
      <c r="Q170" s="5" t="s">
        <v>48</v>
      </c>
      <c r="R170" s="5" t="s">
        <v>50</v>
      </c>
      <c r="S170" s="5" t="s">
        <v>49</v>
      </c>
      <c r="T170" s="5" t="s">
        <v>48</v>
      </c>
      <c r="U170" s="5" t="s">
        <v>49</v>
      </c>
      <c r="V170" s="5" t="s">
        <v>49</v>
      </c>
      <c r="W170" s="5" t="s">
        <v>49</v>
      </c>
      <c r="X170" s="5" t="s">
        <v>48</v>
      </c>
      <c r="Y170" s="5" t="s">
        <v>49</v>
      </c>
      <c r="Z170" s="5" t="s">
        <v>48</v>
      </c>
      <c r="AA170" s="5" t="s">
        <v>49</v>
      </c>
      <c r="AB170" s="5" t="s">
        <v>49</v>
      </c>
      <c r="AC170" s="5" t="s">
        <v>48</v>
      </c>
      <c r="AD170" s="5" t="s">
        <v>48</v>
      </c>
      <c r="AE170" s="5" t="s">
        <v>49</v>
      </c>
      <c r="AF170" s="5" t="s">
        <v>48</v>
      </c>
      <c r="AG170" s="5" t="s">
        <v>48</v>
      </c>
      <c r="AH170" s="5" t="s">
        <v>48</v>
      </c>
      <c r="AI170" s="5" t="s">
        <v>50</v>
      </c>
      <c r="AJ170" s="5" t="s">
        <v>49</v>
      </c>
      <c r="AK170" s="5" t="s">
        <v>50</v>
      </c>
      <c r="AL170" s="5" t="s">
        <v>49</v>
      </c>
      <c r="AM170" s="5" t="s">
        <v>49</v>
      </c>
      <c r="AN170" s="5" t="s">
        <v>49</v>
      </c>
      <c r="AO170" s="5" t="s">
        <v>48</v>
      </c>
      <c r="AP170" s="5" t="s">
        <v>49</v>
      </c>
      <c r="AQ170" s="5" t="s">
        <v>49</v>
      </c>
      <c r="AR170" s="6" t="s">
        <v>48</v>
      </c>
    </row>
    <row r="171" spans="1:44" ht="12.5" x14ac:dyDescent="0.25">
      <c r="A171" s="7">
        <v>45803.422870451388</v>
      </c>
      <c r="B171" s="8" t="s">
        <v>229</v>
      </c>
      <c r="C171" s="8" t="s">
        <v>56</v>
      </c>
      <c r="D171" s="8" t="s">
        <v>52</v>
      </c>
      <c r="E171" s="8" t="s">
        <v>157</v>
      </c>
      <c r="G171" s="8" t="s">
        <v>50</v>
      </c>
      <c r="H171" s="8" t="s">
        <v>50</v>
      </c>
      <c r="I171" s="8" t="s">
        <v>48</v>
      </c>
      <c r="J171" s="8" t="s">
        <v>49</v>
      </c>
      <c r="K171" s="8" t="s">
        <v>50</v>
      </c>
      <c r="L171" s="8" t="s">
        <v>50</v>
      </c>
      <c r="M171" s="8" t="s">
        <v>49</v>
      </c>
      <c r="N171" s="8" t="s">
        <v>49</v>
      </c>
      <c r="O171" s="8" t="s">
        <v>48</v>
      </c>
      <c r="P171" s="8" t="s">
        <v>48</v>
      </c>
      <c r="Q171" s="8" t="s">
        <v>48</v>
      </c>
      <c r="R171" s="8" t="s">
        <v>50</v>
      </c>
      <c r="S171" s="8" t="s">
        <v>49</v>
      </c>
      <c r="T171" s="8" t="s">
        <v>48</v>
      </c>
      <c r="U171" s="8" t="s">
        <v>48</v>
      </c>
      <c r="V171" s="8" t="s">
        <v>50</v>
      </c>
      <c r="W171" s="8" t="s">
        <v>49</v>
      </c>
      <c r="X171" s="8" t="s">
        <v>49</v>
      </c>
      <c r="Y171" s="8" t="s">
        <v>48</v>
      </c>
      <c r="Z171" s="8" t="s">
        <v>49</v>
      </c>
      <c r="AA171" s="8" t="s">
        <v>50</v>
      </c>
      <c r="AB171" s="8" t="s">
        <v>48</v>
      </c>
      <c r="AC171" s="8" t="s">
        <v>48</v>
      </c>
      <c r="AD171" s="8" t="s">
        <v>48</v>
      </c>
      <c r="AE171" s="8" t="s">
        <v>48</v>
      </c>
      <c r="AF171" s="8" t="s">
        <v>48</v>
      </c>
      <c r="AG171" s="8" t="s">
        <v>48</v>
      </c>
      <c r="AH171" s="8" t="s">
        <v>48</v>
      </c>
      <c r="AI171" s="8" t="s">
        <v>48</v>
      </c>
      <c r="AJ171" s="8" t="s">
        <v>48</v>
      </c>
      <c r="AK171" s="8" t="s">
        <v>50</v>
      </c>
      <c r="AL171" s="8" t="s">
        <v>50</v>
      </c>
      <c r="AM171" s="8" t="s">
        <v>48</v>
      </c>
      <c r="AN171" s="8" t="s">
        <v>48</v>
      </c>
      <c r="AO171" s="8" t="s">
        <v>50</v>
      </c>
      <c r="AP171" s="8" t="s">
        <v>48</v>
      </c>
      <c r="AQ171" s="8" t="s">
        <v>48</v>
      </c>
      <c r="AR171" s="9" t="s">
        <v>48</v>
      </c>
    </row>
    <row r="172" spans="1:44" ht="12.5" x14ac:dyDescent="0.25">
      <c r="A172" s="4">
        <v>45803.4229834375</v>
      </c>
      <c r="B172" s="5" t="s">
        <v>230</v>
      </c>
      <c r="C172" s="5" t="s">
        <v>45</v>
      </c>
      <c r="D172" s="5" t="s">
        <v>46</v>
      </c>
      <c r="E172" s="5" t="s">
        <v>157</v>
      </c>
      <c r="G172" s="5" t="s">
        <v>48</v>
      </c>
      <c r="H172" s="5" t="s">
        <v>48</v>
      </c>
      <c r="I172" s="5" t="s">
        <v>48</v>
      </c>
      <c r="J172" s="5" t="s">
        <v>49</v>
      </c>
      <c r="K172" s="5" t="s">
        <v>50</v>
      </c>
      <c r="L172" s="5" t="s">
        <v>50</v>
      </c>
      <c r="M172" s="5" t="s">
        <v>48</v>
      </c>
      <c r="N172" s="5" t="s">
        <v>48</v>
      </c>
      <c r="O172" s="5" t="s">
        <v>48</v>
      </c>
      <c r="P172" s="5" t="s">
        <v>48</v>
      </c>
      <c r="Q172" s="5" t="s">
        <v>48</v>
      </c>
      <c r="R172" s="5" t="s">
        <v>48</v>
      </c>
      <c r="S172" s="5" t="s">
        <v>48</v>
      </c>
      <c r="T172" s="5" t="s">
        <v>48</v>
      </c>
      <c r="U172" s="5" t="s">
        <v>48</v>
      </c>
      <c r="V172" s="5" t="s">
        <v>48</v>
      </c>
      <c r="W172" s="5" t="s">
        <v>50</v>
      </c>
      <c r="X172" s="5" t="s">
        <v>50</v>
      </c>
      <c r="Y172" s="5" t="s">
        <v>48</v>
      </c>
      <c r="Z172" s="5" t="s">
        <v>48</v>
      </c>
      <c r="AA172" s="5" t="s">
        <v>48</v>
      </c>
      <c r="AB172" s="5" t="s">
        <v>48</v>
      </c>
      <c r="AC172" s="5" t="s">
        <v>49</v>
      </c>
      <c r="AD172" s="5" t="s">
        <v>48</v>
      </c>
      <c r="AE172" s="5" t="s">
        <v>48</v>
      </c>
      <c r="AF172" s="5" t="s">
        <v>48</v>
      </c>
      <c r="AG172" s="5" t="s">
        <v>48</v>
      </c>
      <c r="AH172" s="5" t="s">
        <v>50</v>
      </c>
      <c r="AI172" s="5" t="s">
        <v>48</v>
      </c>
      <c r="AJ172" s="5" t="s">
        <v>48</v>
      </c>
      <c r="AK172" s="5" t="s">
        <v>48</v>
      </c>
      <c r="AL172" s="5" t="s">
        <v>48</v>
      </c>
      <c r="AM172" s="5" t="s">
        <v>48</v>
      </c>
      <c r="AN172" s="5" t="s">
        <v>48</v>
      </c>
      <c r="AO172" s="5" t="s">
        <v>48</v>
      </c>
      <c r="AP172" s="5" t="s">
        <v>48</v>
      </c>
      <c r="AQ172" s="5" t="s">
        <v>48</v>
      </c>
      <c r="AR172" s="6" t="s">
        <v>48</v>
      </c>
    </row>
    <row r="173" spans="1:44" ht="12.5" x14ac:dyDescent="0.25">
      <c r="A173" s="7">
        <v>45803.422986296297</v>
      </c>
      <c r="B173" s="8" t="s">
        <v>231</v>
      </c>
      <c r="C173" s="8" t="s">
        <v>45</v>
      </c>
      <c r="D173" s="8" t="s">
        <v>52</v>
      </c>
      <c r="E173" s="8" t="s">
        <v>157</v>
      </c>
      <c r="G173" s="8" t="s">
        <v>48</v>
      </c>
      <c r="H173" s="8" t="s">
        <v>48</v>
      </c>
      <c r="I173" s="8" t="s">
        <v>48</v>
      </c>
      <c r="J173" s="8" t="s">
        <v>48</v>
      </c>
      <c r="K173" s="8" t="s">
        <v>50</v>
      </c>
      <c r="L173" s="8" t="s">
        <v>49</v>
      </c>
      <c r="M173" s="8" t="s">
        <v>48</v>
      </c>
      <c r="N173" s="8" t="s">
        <v>48</v>
      </c>
      <c r="O173" s="8" t="s">
        <v>48</v>
      </c>
      <c r="P173" s="8" t="s">
        <v>48</v>
      </c>
      <c r="Q173" s="8" t="s">
        <v>50</v>
      </c>
      <c r="R173" s="8" t="s">
        <v>49</v>
      </c>
      <c r="S173" s="8" t="s">
        <v>48</v>
      </c>
      <c r="T173" s="8" t="s">
        <v>48</v>
      </c>
      <c r="U173" s="8" t="s">
        <v>49</v>
      </c>
      <c r="V173" s="8" t="s">
        <v>54</v>
      </c>
      <c r="W173" s="8" t="s">
        <v>49</v>
      </c>
      <c r="X173" s="8" t="s">
        <v>48</v>
      </c>
      <c r="Y173" s="8" t="s">
        <v>49</v>
      </c>
      <c r="Z173" s="8" t="s">
        <v>48</v>
      </c>
      <c r="AA173" s="8" t="s">
        <v>48</v>
      </c>
      <c r="AB173" s="8" t="s">
        <v>48</v>
      </c>
      <c r="AC173" s="8" t="s">
        <v>49</v>
      </c>
      <c r="AD173" s="8" t="s">
        <v>48</v>
      </c>
      <c r="AE173" s="8" t="s">
        <v>48</v>
      </c>
      <c r="AF173" s="8" t="s">
        <v>48</v>
      </c>
      <c r="AG173" s="8" t="s">
        <v>48</v>
      </c>
      <c r="AH173" s="8" t="s">
        <v>48</v>
      </c>
      <c r="AI173" s="8" t="s">
        <v>48</v>
      </c>
      <c r="AJ173" s="8" t="s">
        <v>48</v>
      </c>
      <c r="AK173" s="8" t="s">
        <v>49</v>
      </c>
      <c r="AL173" s="8" t="s">
        <v>50</v>
      </c>
      <c r="AM173" s="8" t="s">
        <v>50</v>
      </c>
      <c r="AN173" s="8" t="s">
        <v>49</v>
      </c>
      <c r="AO173" s="8" t="s">
        <v>49</v>
      </c>
      <c r="AP173" s="8" t="s">
        <v>48</v>
      </c>
      <c r="AQ173" s="8" t="s">
        <v>49</v>
      </c>
      <c r="AR173" s="9" t="s">
        <v>48</v>
      </c>
    </row>
    <row r="174" spans="1:44" ht="12.5" x14ac:dyDescent="0.25">
      <c r="A174" s="4">
        <v>45803.423062835645</v>
      </c>
      <c r="B174" s="5" t="s">
        <v>232</v>
      </c>
      <c r="C174" s="5" t="s">
        <v>56</v>
      </c>
      <c r="D174" s="5" t="s">
        <v>86</v>
      </c>
      <c r="E174" s="5" t="s">
        <v>157</v>
      </c>
      <c r="G174" s="5" t="s">
        <v>48</v>
      </c>
      <c r="H174" s="5" t="s">
        <v>49</v>
      </c>
      <c r="I174" s="5" t="s">
        <v>49</v>
      </c>
      <c r="J174" s="5" t="s">
        <v>48</v>
      </c>
      <c r="K174" s="5" t="s">
        <v>50</v>
      </c>
      <c r="L174" s="5" t="s">
        <v>49</v>
      </c>
      <c r="M174" s="5" t="s">
        <v>49</v>
      </c>
      <c r="N174" s="5" t="s">
        <v>50</v>
      </c>
      <c r="O174" s="5" t="s">
        <v>49</v>
      </c>
      <c r="P174" s="5" t="s">
        <v>49</v>
      </c>
      <c r="Q174" s="5" t="s">
        <v>49</v>
      </c>
      <c r="R174" s="5" t="s">
        <v>50</v>
      </c>
      <c r="S174" s="5" t="s">
        <v>49</v>
      </c>
      <c r="T174" s="5" t="s">
        <v>49</v>
      </c>
      <c r="U174" s="5" t="s">
        <v>48</v>
      </c>
      <c r="V174" s="5" t="s">
        <v>49</v>
      </c>
      <c r="W174" s="5" t="s">
        <v>49</v>
      </c>
      <c r="X174" s="5" t="s">
        <v>50</v>
      </c>
      <c r="Y174" s="5" t="s">
        <v>49</v>
      </c>
      <c r="Z174" s="5" t="s">
        <v>49</v>
      </c>
      <c r="AA174" s="5" t="s">
        <v>49</v>
      </c>
      <c r="AB174" s="5" t="s">
        <v>49</v>
      </c>
      <c r="AC174" s="5" t="s">
        <v>49</v>
      </c>
      <c r="AD174" s="5" t="s">
        <v>49</v>
      </c>
      <c r="AE174" s="5" t="s">
        <v>49</v>
      </c>
      <c r="AF174" s="5" t="s">
        <v>49</v>
      </c>
      <c r="AG174" s="5" t="s">
        <v>49</v>
      </c>
      <c r="AH174" s="5" t="s">
        <v>49</v>
      </c>
      <c r="AI174" s="5" t="s">
        <v>49</v>
      </c>
      <c r="AJ174" s="5" t="s">
        <v>49</v>
      </c>
      <c r="AK174" s="5" t="s">
        <v>49</v>
      </c>
      <c r="AL174" s="5" t="s">
        <v>49</v>
      </c>
      <c r="AM174" s="5" t="s">
        <v>49</v>
      </c>
      <c r="AN174" s="5" t="s">
        <v>49</v>
      </c>
      <c r="AO174" s="5" t="s">
        <v>49</v>
      </c>
      <c r="AP174" s="5" t="s">
        <v>49</v>
      </c>
      <c r="AQ174" s="5" t="s">
        <v>49</v>
      </c>
      <c r="AR174" s="6" t="s">
        <v>50</v>
      </c>
    </row>
    <row r="175" spans="1:44" ht="12.5" x14ac:dyDescent="0.25">
      <c r="A175" s="7">
        <v>45803.423117199069</v>
      </c>
      <c r="B175" s="8" t="s">
        <v>233</v>
      </c>
      <c r="C175" s="8" t="s">
        <v>45</v>
      </c>
      <c r="D175" s="8" t="s">
        <v>52</v>
      </c>
      <c r="E175" s="8" t="s">
        <v>157</v>
      </c>
      <c r="G175" s="8" t="s">
        <v>50</v>
      </c>
      <c r="H175" s="8" t="s">
        <v>49</v>
      </c>
      <c r="I175" s="8" t="s">
        <v>50</v>
      </c>
      <c r="J175" s="8" t="s">
        <v>49</v>
      </c>
      <c r="K175" s="8" t="s">
        <v>54</v>
      </c>
      <c r="L175" s="8" t="s">
        <v>50</v>
      </c>
      <c r="M175" s="8" t="s">
        <v>50</v>
      </c>
      <c r="N175" s="8" t="s">
        <v>49</v>
      </c>
      <c r="O175" s="8" t="s">
        <v>49</v>
      </c>
      <c r="P175" s="8" t="s">
        <v>48</v>
      </c>
      <c r="Q175" s="8" t="s">
        <v>49</v>
      </c>
      <c r="R175" s="8" t="s">
        <v>49</v>
      </c>
      <c r="S175" s="8" t="s">
        <v>49</v>
      </c>
      <c r="T175" s="8" t="s">
        <v>50</v>
      </c>
      <c r="U175" s="8" t="s">
        <v>49</v>
      </c>
      <c r="V175" s="8" t="s">
        <v>50</v>
      </c>
      <c r="W175" s="8" t="s">
        <v>49</v>
      </c>
      <c r="X175" s="8" t="s">
        <v>49</v>
      </c>
      <c r="Y175" s="8" t="s">
        <v>49</v>
      </c>
      <c r="Z175" s="8" t="s">
        <v>49</v>
      </c>
      <c r="AA175" s="8" t="s">
        <v>50</v>
      </c>
      <c r="AB175" s="8" t="s">
        <v>49</v>
      </c>
      <c r="AC175" s="8" t="s">
        <v>49</v>
      </c>
      <c r="AD175" s="8" t="s">
        <v>49</v>
      </c>
      <c r="AE175" s="8" t="s">
        <v>49</v>
      </c>
      <c r="AF175" s="8" t="s">
        <v>50</v>
      </c>
      <c r="AG175" s="8" t="s">
        <v>54</v>
      </c>
      <c r="AH175" s="8" t="s">
        <v>50</v>
      </c>
      <c r="AI175" s="8" t="s">
        <v>50</v>
      </c>
      <c r="AJ175" s="8" t="s">
        <v>49</v>
      </c>
      <c r="AK175" s="8" t="s">
        <v>50</v>
      </c>
      <c r="AL175" s="8" t="s">
        <v>49</v>
      </c>
      <c r="AM175" s="8" t="s">
        <v>50</v>
      </c>
      <c r="AN175" s="8" t="s">
        <v>49</v>
      </c>
      <c r="AO175" s="8" t="s">
        <v>49</v>
      </c>
      <c r="AP175" s="8" t="s">
        <v>50</v>
      </c>
      <c r="AQ175" s="8" t="s">
        <v>49</v>
      </c>
      <c r="AR175" s="9" t="s">
        <v>49</v>
      </c>
    </row>
    <row r="176" spans="1:44" ht="12.5" x14ac:dyDescent="0.25">
      <c r="A176" s="4">
        <v>45803.423145497683</v>
      </c>
      <c r="B176" s="5" t="s">
        <v>234</v>
      </c>
      <c r="C176" s="5" t="s">
        <v>56</v>
      </c>
      <c r="D176" s="5" t="s">
        <v>52</v>
      </c>
      <c r="E176" s="5" t="s">
        <v>157</v>
      </c>
      <c r="G176" s="5" t="s">
        <v>48</v>
      </c>
      <c r="H176" s="5" t="s">
        <v>48</v>
      </c>
      <c r="I176" s="5" t="s">
        <v>49</v>
      </c>
      <c r="J176" s="5" t="s">
        <v>48</v>
      </c>
      <c r="K176" s="5" t="s">
        <v>48</v>
      </c>
      <c r="L176" s="5" t="s">
        <v>50</v>
      </c>
      <c r="M176" s="5" t="s">
        <v>49</v>
      </c>
      <c r="N176" s="5" t="s">
        <v>48</v>
      </c>
      <c r="O176" s="5" t="s">
        <v>48</v>
      </c>
      <c r="P176" s="5" t="s">
        <v>48</v>
      </c>
      <c r="Q176" s="5" t="s">
        <v>48</v>
      </c>
      <c r="R176" s="5" t="s">
        <v>48</v>
      </c>
      <c r="S176" s="5" t="s">
        <v>49</v>
      </c>
      <c r="T176" s="5" t="s">
        <v>49</v>
      </c>
      <c r="U176" s="5" t="s">
        <v>49</v>
      </c>
      <c r="V176" s="5" t="s">
        <v>49</v>
      </c>
      <c r="W176" s="5" t="s">
        <v>49</v>
      </c>
      <c r="X176" s="5" t="s">
        <v>48</v>
      </c>
      <c r="Y176" s="5" t="s">
        <v>48</v>
      </c>
      <c r="Z176" s="5" t="s">
        <v>48</v>
      </c>
      <c r="AA176" s="5" t="s">
        <v>48</v>
      </c>
      <c r="AB176" s="5" t="s">
        <v>48</v>
      </c>
      <c r="AC176" s="5" t="s">
        <v>48</v>
      </c>
      <c r="AD176" s="5" t="s">
        <v>48</v>
      </c>
      <c r="AE176" s="5" t="s">
        <v>48</v>
      </c>
      <c r="AF176" s="5" t="s">
        <v>48</v>
      </c>
      <c r="AG176" s="5" t="s">
        <v>48</v>
      </c>
      <c r="AH176" s="5" t="s">
        <v>48</v>
      </c>
      <c r="AI176" s="5" t="s">
        <v>48</v>
      </c>
      <c r="AJ176" s="5" t="s">
        <v>48</v>
      </c>
      <c r="AK176" s="5" t="s">
        <v>48</v>
      </c>
      <c r="AL176" s="5" t="s">
        <v>48</v>
      </c>
      <c r="AM176" s="5" t="s">
        <v>48</v>
      </c>
      <c r="AN176" s="5" t="s">
        <v>48</v>
      </c>
      <c r="AO176" s="5" t="s">
        <v>48</v>
      </c>
      <c r="AP176" s="5" t="s">
        <v>48</v>
      </c>
      <c r="AQ176" s="5" t="s">
        <v>48</v>
      </c>
      <c r="AR176" s="6" t="s">
        <v>48</v>
      </c>
    </row>
    <row r="177" spans="1:44" ht="12.5" x14ac:dyDescent="0.25">
      <c r="A177" s="7">
        <v>45803.423264293982</v>
      </c>
      <c r="B177" s="8" t="s">
        <v>235</v>
      </c>
      <c r="C177" s="8" t="s">
        <v>45</v>
      </c>
      <c r="D177" s="8" t="s">
        <v>52</v>
      </c>
      <c r="E177" s="8" t="s">
        <v>157</v>
      </c>
      <c r="G177" s="8" t="s">
        <v>49</v>
      </c>
      <c r="H177" s="8" t="s">
        <v>49</v>
      </c>
      <c r="I177" s="8" t="s">
        <v>50</v>
      </c>
      <c r="J177" s="8" t="s">
        <v>63</v>
      </c>
      <c r="K177" s="8" t="s">
        <v>63</v>
      </c>
      <c r="L177" s="8" t="s">
        <v>50</v>
      </c>
      <c r="M177" s="8" t="s">
        <v>54</v>
      </c>
      <c r="N177" s="8" t="s">
        <v>50</v>
      </c>
      <c r="O177" s="8" t="s">
        <v>50</v>
      </c>
      <c r="P177" s="8" t="s">
        <v>63</v>
      </c>
      <c r="Q177" s="8" t="s">
        <v>49</v>
      </c>
      <c r="R177" s="8" t="s">
        <v>50</v>
      </c>
      <c r="S177" s="8" t="s">
        <v>50</v>
      </c>
      <c r="T177" s="8" t="s">
        <v>49</v>
      </c>
      <c r="U177" s="8" t="s">
        <v>48</v>
      </c>
      <c r="V177" s="8" t="s">
        <v>49</v>
      </c>
      <c r="W177" s="8" t="s">
        <v>48</v>
      </c>
      <c r="X177" s="8" t="s">
        <v>49</v>
      </c>
      <c r="Y177" s="8" t="s">
        <v>49</v>
      </c>
      <c r="Z177" s="8" t="s">
        <v>48</v>
      </c>
      <c r="AA177" s="8" t="s">
        <v>48</v>
      </c>
      <c r="AB177" s="8" t="s">
        <v>48</v>
      </c>
      <c r="AC177" s="8" t="s">
        <v>48</v>
      </c>
      <c r="AD177" s="8" t="s">
        <v>48</v>
      </c>
      <c r="AE177" s="8" t="s">
        <v>49</v>
      </c>
      <c r="AF177" s="8" t="s">
        <v>48</v>
      </c>
      <c r="AG177" s="8" t="s">
        <v>48</v>
      </c>
      <c r="AH177" s="8" t="s">
        <v>50</v>
      </c>
      <c r="AI177" s="8" t="s">
        <v>48</v>
      </c>
      <c r="AJ177" s="8" t="s">
        <v>48</v>
      </c>
      <c r="AK177" s="8" t="s">
        <v>48</v>
      </c>
      <c r="AL177" s="8" t="s">
        <v>50</v>
      </c>
      <c r="AM177" s="8" t="s">
        <v>48</v>
      </c>
      <c r="AN177" s="8" t="s">
        <v>50</v>
      </c>
      <c r="AO177" s="8" t="s">
        <v>48</v>
      </c>
      <c r="AP177" s="8" t="s">
        <v>48</v>
      </c>
      <c r="AQ177" s="8" t="s">
        <v>48</v>
      </c>
      <c r="AR177" s="9" t="s">
        <v>48</v>
      </c>
    </row>
    <row r="178" spans="1:44" ht="12.5" x14ac:dyDescent="0.25">
      <c r="A178" s="4">
        <v>45803.42327068287</v>
      </c>
      <c r="B178" s="5" t="s">
        <v>236</v>
      </c>
      <c r="C178" s="5" t="s">
        <v>56</v>
      </c>
      <c r="D178" s="5" t="s">
        <v>52</v>
      </c>
      <c r="E178" s="5" t="s">
        <v>157</v>
      </c>
      <c r="G178" s="5" t="s">
        <v>48</v>
      </c>
      <c r="H178" s="5" t="s">
        <v>48</v>
      </c>
      <c r="I178" s="5" t="s">
        <v>49</v>
      </c>
      <c r="J178" s="5" t="s">
        <v>49</v>
      </c>
      <c r="K178" s="5" t="s">
        <v>50</v>
      </c>
      <c r="L178" s="5" t="s">
        <v>50</v>
      </c>
      <c r="M178" s="5" t="s">
        <v>49</v>
      </c>
      <c r="N178" s="5" t="s">
        <v>49</v>
      </c>
      <c r="O178" s="5" t="s">
        <v>50</v>
      </c>
      <c r="P178" s="5" t="s">
        <v>49</v>
      </c>
      <c r="Q178" s="5" t="s">
        <v>50</v>
      </c>
      <c r="R178" s="5" t="s">
        <v>50</v>
      </c>
      <c r="S178" s="5" t="s">
        <v>50</v>
      </c>
      <c r="T178" s="5" t="s">
        <v>49</v>
      </c>
      <c r="U178" s="5" t="s">
        <v>50</v>
      </c>
      <c r="V178" s="5" t="s">
        <v>49</v>
      </c>
      <c r="W178" s="5" t="s">
        <v>49</v>
      </c>
      <c r="X178" s="5" t="s">
        <v>49</v>
      </c>
      <c r="Y178" s="5" t="s">
        <v>50</v>
      </c>
      <c r="Z178" s="5" t="s">
        <v>49</v>
      </c>
      <c r="AA178" s="5" t="s">
        <v>49</v>
      </c>
      <c r="AB178" s="5" t="s">
        <v>49</v>
      </c>
      <c r="AC178" s="5" t="s">
        <v>49</v>
      </c>
      <c r="AD178" s="5" t="s">
        <v>49</v>
      </c>
      <c r="AE178" s="5" t="s">
        <v>49</v>
      </c>
      <c r="AF178" s="5" t="s">
        <v>49</v>
      </c>
      <c r="AG178" s="5" t="s">
        <v>49</v>
      </c>
      <c r="AH178" s="5" t="s">
        <v>49</v>
      </c>
      <c r="AI178" s="5" t="s">
        <v>49</v>
      </c>
      <c r="AJ178" s="5" t="s">
        <v>49</v>
      </c>
      <c r="AK178" s="5" t="s">
        <v>50</v>
      </c>
      <c r="AL178" s="5" t="s">
        <v>50</v>
      </c>
      <c r="AM178" s="5" t="s">
        <v>49</v>
      </c>
      <c r="AN178" s="5" t="s">
        <v>49</v>
      </c>
      <c r="AO178" s="5" t="s">
        <v>49</v>
      </c>
      <c r="AP178" s="5" t="s">
        <v>49</v>
      </c>
      <c r="AQ178" s="5" t="s">
        <v>49</v>
      </c>
      <c r="AR178" s="6" t="s">
        <v>49</v>
      </c>
    </row>
    <row r="179" spans="1:44" ht="12.5" x14ac:dyDescent="0.25">
      <c r="A179" s="7">
        <v>45803.423643912036</v>
      </c>
      <c r="B179" s="8" t="s">
        <v>237</v>
      </c>
      <c r="C179" s="8" t="s">
        <v>56</v>
      </c>
      <c r="D179" s="8" t="s">
        <v>52</v>
      </c>
      <c r="E179" s="8" t="s">
        <v>157</v>
      </c>
      <c r="G179" s="8" t="s">
        <v>50</v>
      </c>
      <c r="H179" s="8" t="s">
        <v>48</v>
      </c>
      <c r="I179" s="8" t="s">
        <v>49</v>
      </c>
      <c r="J179" s="8" t="s">
        <v>48</v>
      </c>
      <c r="K179" s="8" t="s">
        <v>54</v>
      </c>
      <c r="L179" s="8" t="s">
        <v>63</v>
      </c>
      <c r="M179" s="8" t="s">
        <v>63</v>
      </c>
      <c r="N179" s="8" t="s">
        <v>54</v>
      </c>
      <c r="O179" s="8" t="s">
        <v>48</v>
      </c>
      <c r="P179" s="8" t="s">
        <v>63</v>
      </c>
      <c r="Q179" s="8" t="s">
        <v>48</v>
      </c>
      <c r="R179" s="8" t="s">
        <v>49</v>
      </c>
      <c r="S179" s="8" t="s">
        <v>50</v>
      </c>
      <c r="T179" s="8" t="s">
        <v>48</v>
      </c>
      <c r="U179" s="8" t="s">
        <v>48</v>
      </c>
      <c r="V179" s="8" t="s">
        <v>50</v>
      </c>
      <c r="W179" s="8" t="s">
        <v>48</v>
      </c>
      <c r="X179" s="8" t="s">
        <v>48</v>
      </c>
      <c r="Y179" s="8" t="s">
        <v>48</v>
      </c>
      <c r="Z179" s="8" t="s">
        <v>48</v>
      </c>
      <c r="AA179" s="8" t="s">
        <v>50</v>
      </c>
      <c r="AB179" s="8" t="s">
        <v>48</v>
      </c>
      <c r="AC179" s="8" t="s">
        <v>50</v>
      </c>
      <c r="AD179" s="8" t="s">
        <v>48</v>
      </c>
      <c r="AE179" s="8" t="s">
        <v>50</v>
      </c>
      <c r="AF179" s="8" t="s">
        <v>49</v>
      </c>
      <c r="AG179" s="8" t="s">
        <v>48</v>
      </c>
      <c r="AH179" s="8" t="s">
        <v>50</v>
      </c>
      <c r="AI179" s="8" t="s">
        <v>48</v>
      </c>
      <c r="AJ179" s="8" t="s">
        <v>48</v>
      </c>
      <c r="AK179" s="8" t="s">
        <v>50</v>
      </c>
      <c r="AL179" s="8" t="s">
        <v>49</v>
      </c>
      <c r="AM179" s="8" t="s">
        <v>48</v>
      </c>
      <c r="AN179" s="8" t="s">
        <v>48</v>
      </c>
      <c r="AO179" s="8" t="s">
        <v>48</v>
      </c>
      <c r="AP179" s="8" t="s">
        <v>48</v>
      </c>
      <c r="AQ179" s="8" t="s">
        <v>48</v>
      </c>
      <c r="AR179" s="9" t="s">
        <v>48</v>
      </c>
    </row>
    <row r="180" spans="1:44" ht="12.5" x14ac:dyDescent="0.25">
      <c r="A180" s="4">
        <v>45803.423726099536</v>
      </c>
      <c r="B180" s="5" t="s">
        <v>238</v>
      </c>
      <c r="C180" s="5" t="s">
        <v>45</v>
      </c>
      <c r="D180" s="5" t="s">
        <v>52</v>
      </c>
      <c r="E180" s="5" t="s">
        <v>157</v>
      </c>
      <c r="G180" s="5" t="s">
        <v>48</v>
      </c>
      <c r="H180" s="5" t="s">
        <v>49</v>
      </c>
      <c r="I180" s="5" t="s">
        <v>48</v>
      </c>
      <c r="J180" s="5" t="s">
        <v>48</v>
      </c>
      <c r="K180" s="5" t="s">
        <v>49</v>
      </c>
      <c r="L180" s="5" t="s">
        <v>50</v>
      </c>
      <c r="M180" s="5" t="s">
        <v>48</v>
      </c>
      <c r="N180" s="5" t="s">
        <v>48</v>
      </c>
      <c r="O180" s="5" t="s">
        <v>49</v>
      </c>
      <c r="P180" s="5" t="s">
        <v>48</v>
      </c>
      <c r="Q180" s="5" t="s">
        <v>49</v>
      </c>
      <c r="R180" s="5" t="s">
        <v>49</v>
      </c>
      <c r="S180" s="5" t="s">
        <v>50</v>
      </c>
      <c r="T180" s="5" t="s">
        <v>49</v>
      </c>
      <c r="U180" s="5" t="s">
        <v>48</v>
      </c>
      <c r="V180" s="5" t="s">
        <v>50</v>
      </c>
      <c r="W180" s="5" t="s">
        <v>49</v>
      </c>
      <c r="X180" s="5" t="s">
        <v>49</v>
      </c>
      <c r="Y180" s="5" t="s">
        <v>49</v>
      </c>
      <c r="Z180" s="5" t="s">
        <v>48</v>
      </c>
      <c r="AA180" s="5" t="s">
        <v>49</v>
      </c>
      <c r="AB180" s="5" t="s">
        <v>48</v>
      </c>
      <c r="AC180" s="5" t="s">
        <v>48</v>
      </c>
      <c r="AD180" s="5" t="s">
        <v>49</v>
      </c>
      <c r="AE180" s="5" t="s">
        <v>49</v>
      </c>
      <c r="AF180" s="5" t="s">
        <v>48</v>
      </c>
      <c r="AG180" s="5" t="s">
        <v>48</v>
      </c>
      <c r="AH180" s="5" t="s">
        <v>48</v>
      </c>
      <c r="AI180" s="5" t="s">
        <v>48</v>
      </c>
      <c r="AJ180" s="5" t="s">
        <v>48</v>
      </c>
      <c r="AK180" s="5" t="s">
        <v>49</v>
      </c>
      <c r="AL180" s="5" t="s">
        <v>50</v>
      </c>
      <c r="AM180" s="5" t="s">
        <v>49</v>
      </c>
      <c r="AN180" s="5" t="s">
        <v>49</v>
      </c>
      <c r="AO180" s="5" t="s">
        <v>49</v>
      </c>
      <c r="AP180" s="5" t="s">
        <v>49</v>
      </c>
      <c r="AQ180" s="5" t="s">
        <v>49</v>
      </c>
      <c r="AR180" s="6" t="s">
        <v>48</v>
      </c>
    </row>
    <row r="181" spans="1:44" ht="12.5" x14ac:dyDescent="0.25">
      <c r="A181" s="7">
        <v>45803.424074131945</v>
      </c>
      <c r="B181" s="8" t="s">
        <v>239</v>
      </c>
      <c r="C181" s="8" t="s">
        <v>56</v>
      </c>
      <c r="D181" s="8" t="s">
        <v>52</v>
      </c>
      <c r="E181" s="8" t="s">
        <v>157</v>
      </c>
      <c r="G181" s="8" t="s">
        <v>48</v>
      </c>
      <c r="H181" s="8" t="s">
        <v>48</v>
      </c>
      <c r="I181" s="8" t="s">
        <v>49</v>
      </c>
      <c r="J181" s="8" t="s">
        <v>49</v>
      </c>
      <c r="K181" s="8" t="s">
        <v>50</v>
      </c>
      <c r="L181" s="8" t="s">
        <v>63</v>
      </c>
      <c r="M181" s="8" t="s">
        <v>48</v>
      </c>
      <c r="N181" s="8" t="s">
        <v>49</v>
      </c>
      <c r="O181" s="8" t="s">
        <v>48</v>
      </c>
      <c r="P181" s="8" t="s">
        <v>48</v>
      </c>
      <c r="Q181" s="8" t="s">
        <v>49</v>
      </c>
      <c r="R181" s="8" t="s">
        <v>48</v>
      </c>
      <c r="S181" s="8" t="s">
        <v>48</v>
      </c>
      <c r="T181" s="8" t="s">
        <v>48</v>
      </c>
      <c r="U181" s="8" t="s">
        <v>48</v>
      </c>
      <c r="V181" s="8" t="s">
        <v>49</v>
      </c>
      <c r="W181" s="8" t="s">
        <v>48</v>
      </c>
      <c r="X181" s="8" t="s">
        <v>48</v>
      </c>
      <c r="Y181" s="8" t="s">
        <v>48</v>
      </c>
      <c r="Z181" s="8" t="s">
        <v>48</v>
      </c>
      <c r="AA181" s="8" t="s">
        <v>48</v>
      </c>
      <c r="AB181" s="8" t="s">
        <v>48</v>
      </c>
      <c r="AC181" s="8" t="s">
        <v>49</v>
      </c>
      <c r="AD181" s="8" t="s">
        <v>48</v>
      </c>
      <c r="AE181" s="8" t="s">
        <v>48</v>
      </c>
      <c r="AF181" s="8" t="s">
        <v>50</v>
      </c>
      <c r="AG181" s="8" t="s">
        <v>49</v>
      </c>
      <c r="AH181" s="8" t="s">
        <v>49</v>
      </c>
      <c r="AI181" s="8" t="s">
        <v>50</v>
      </c>
      <c r="AJ181" s="8" t="s">
        <v>48</v>
      </c>
      <c r="AK181" s="8" t="s">
        <v>48</v>
      </c>
      <c r="AL181" s="8" t="s">
        <v>49</v>
      </c>
      <c r="AM181" s="8" t="s">
        <v>49</v>
      </c>
      <c r="AN181" s="8" t="s">
        <v>48</v>
      </c>
      <c r="AO181" s="8" t="s">
        <v>48</v>
      </c>
      <c r="AP181" s="8" t="s">
        <v>48</v>
      </c>
      <c r="AQ181" s="8" t="s">
        <v>48</v>
      </c>
      <c r="AR181" s="9" t="s">
        <v>48</v>
      </c>
    </row>
    <row r="182" spans="1:44" ht="12.5" x14ac:dyDescent="0.25">
      <c r="A182" s="4">
        <v>45803.424147858794</v>
      </c>
      <c r="B182" s="5" t="s">
        <v>240</v>
      </c>
      <c r="C182" s="5" t="s">
        <v>56</v>
      </c>
      <c r="D182" s="5" t="s">
        <v>52</v>
      </c>
      <c r="E182" s="5" t="s">
        <v>157</v>
      </c>
      <c r="G182" s="5" t="s">
        <v>48</v>
      </c>
      <c r="H182" s="5" t="s">
        <v>48</v>
      </c>
      <c r="I182" s="5" t="s">
        <v>48</v>
      </c>
      <c r="J182" s="5" t="s">
        <v>48</v>
      </c>
      <c r="K182" s="5" t="s">
        <v>48</v>
      </c>
      <c r="L182" s="5" t="s">
        <v>48</v>
      </c>
      <c r="M182" s="5" t="s">
        <v>48</v>
      </c>
      <c r="N182" s="5" t="s">
        <v>48</v>
      </c>
      <c r="O182" s="5" t="s">
        <v>48</v>
      </c>
      <c r="P182" s="5" t="s">
        <v>48</v>
      </c>
      <c r="Q182" s="5" t="s">
        <v>48</v>
      </c>
      <c r="R182" s="5" t="s">
        <v>48</v>
      </c>
      <c r="S182" s="5" t="s">
        <v>48</v>
      </c>
      <c r="T182" s="5" t="s">
        <v>48</v>
      </c>
      <c r="U182" s="5" t="s">
        <v>48</v>
      </c>
      <c r="V182" s="5" t="s">
        <v>48</v>
      </c>
      <c r="W182" s="5" t="s">
        <v>48</v>
      </c>
      <c r="X182" s="5" t="s">
        <v>48</v>
      </c>
      <c r="Y182" s="5" t="s">
        <v>48</v>
      </c>
      <c r="Z182" s="5" t="s">
        <v>48</v>
      </c>
      <c r="AA182" s="5" t="s">
        <v>48</v>
      </c>
      <c r="AB182" s="5" t="s">
        <v>48</v>
      </c>
      <c r="AC182" s="5" t="s">
        <v>48</v>
      </c>
      <c r="AD182" s="5" t="s">
        <v>48</v>
      </c>
      <c r="AE182" s="5" t="s">
        <v>48</v>
      </c>
      <c r="AF182" s="5" t="s">
        <v>48</v>
      </c>
      <c r="AG182" s="5" t="s">
        <v>48</v>
      </c>
      <c r="AH182" s="5" t="s">
        <v>48</v>
      </c>
      <c r="AI182" s="5" t="s">
        <v>48</v>
      </c>
      <c r="AJ182" s="5" t="s">
        <v>48</v>
      </c>
      <c r="AK182" s="5" t="s">
        <v>48</v>
      </c>
      <c r="AL182" s="5" t="s">
        <v>48</v>
      </c>
      <c r="AM182" s="5" t="s">
        <v>48</v>
      </c>
      <c r="AN182" s="5" t="s">
        <v>48</v>
      </c>
      <c r="AO182" s="5" t="s">
        <v>48</v>
      </c>
      <c r="AP182" s="5" t="s">
        <v>48</v>
      </c>
      <c r="AQ182" s="5" t="s">
        <v>48</v>
      </c>
      <c r="AR182" s="6" t="s">
        <v>48</v>
      </c>
    </row>
    <row r="183" spans="1:44" ht="12.5" x14ac:dyDescent="0.25">
      <c r="A183" s="7">
        <v>45803.424392256944</v>
      </c>
      <c r="B183" s="8" t="s">
        <v>241</v>
      </c>
      <c r="C183" s="8" t="s">
        <v>56</v>
      </c>
      <c r="D183" s="8" t="s">
        <v>52</v>
      </c>
      <c r="E183" s="8" t="s">
        <v>157</v>
      </c>
      <c r="G183" s="8" t="s">
        <v>49</v>
      </c>
      <c r="H183" s="8" t="s">
        <v>49</v>
      </c>
      <c r="I183" s="8" t="s">
        <v>49</v>
      </c>
      <c r="J183" s="8" t="s">
        <v>49</v>
      </c>
      <c r="K183" s="8" t="s">
        <v>49</v>
      </c>
      <c r="L183" s="8" t="s">
        <v>49</v>
      </c>
      <c r="M183" s="8" t="s">
        <v>49</v>
      </c>
      <c r="N183" s="8" t="s">
        <v>49</v>
      </c>
      <c r="O183" s="8" t="s">
        <v>48</v>
      </c>
      <c r="P183" s="8" t="s">
        <v>49</v>
      </c>
      <c r="Q183" s="8" t="s">
        <v>49</v>
      </c>
      <c r="R183" s="8" t="s">
        <v>49</v>
      </c>
      <c r="S183" s="8" t="s">
        <v>49</v>
      </c>
      <c r="T183" s="8" t="s">
        <v>49</v>
      </c>
      <c r="U183" s="8" t="s">
        <v>49</v>
      </c>
      <c r="V183" s="8" t="s">
        <v>49</v>
      </c>
      <c r="W183" s="8" t="s">
        <v>49</v>
      </c>
      <c r="X183" s="8" t="s">
        <v>49</v>
      </c>
      <c r="Y183" s="8" t="s">
        <v>49</v>
      </c>
      <c r="Z183" s="8" t="s">
        <v>49</v>
      </c>
      <c r="AA183" s="8" t="s">
        <v>49</v>
      </c>
      <c r="AB183" s="8" t="s">
        <v>49</v>
      </c>
      <c r="AC183" s="8" t="s">
        <v>49</v>
      </c>
      <c r="AD183" s="8" t="s">
        <v>49</v>
      </c>
      <c r="AE183" s="8" t="s">
        <v>49</v>
      </c>
      <c r="AF183" s="8" t="s">
        <v>49</v>
      </c>
      <c r="AG183" s="8" t="s">
        <v>49</v>
      </c>
      <c r="AH183" s="8" t="s">
        <v>49</v>
      </c>
      <c r="AI183" s="8" t="s">
        <v>49</v>
      </c>
      <c r="AJ183" s="8" t="s">
        <v>49</v>
      </c>
      <c r="AK183" s="8" t="s">
        <v>49</v>
      </c>
      <c r="AL183" s="8" t="s">
        <v>49</v>
      </c>
      <c r="AM183" s="8" t="s">
        <v>49</v>
      </c>
      <c r="AN183" s="8" t="s">
        <v>49</v>
      </c>
      <c r="AO183" s="8" t="s">
        <v>49</v>
      </c>
      <c r="AP183" s="8" t="s">
        <v>49</v>
      </c>
      <c r="AQ183" s="8" t="s">
        <v>49</v>
      </c>
      <c r="AR183" s="9" t="s">
        <v>49</v>
      </c>
    </row>
    <row r="184" spans="1:44" ht="12.5" x14ac:dyDescent="0.25">
      <c r="A184" s="4">
        <v>45803.424512141202</v>
      </c>
      <c r="B184" s="5" t="s">
        <v>242</v>
      </c>
      <c r="C184" s="5" t="s">
        <v>56</v>
      </c>
      <c r="D184" s="5" t="s">
        <v>52</v>
      </c>
      <c r="E184" s="5" t="s">
        <v>157</v>
      </c>
      <c r="G184" s="5" t="s">
        <v>49</v>
      </c>
      <c r="H184" s="5" t="s">
        <v>49</v>
      </c>
      <c r="I184" s="5" t="s">
        <v>49</v>
      </c>
      <c r="J184" s="5" t="s">
        <v>49</v>
      </c>
      <c r="K184" s="5" t="s">
        <v>50</v>
      </c>
      <c r="L184" s="5" t="s">
        <v>49</v>
      </c>
      <c r="M184" s="5" t="s">
        <v>49</v>
      </c>
      <c r="N184" s="5" t="s">
        <v>49</v>
      </c>
      <c r="O184" s="5" t="s">
        <v>49</v>
      </c>
      <c r="P184" s="5" t="s">
        <v>49</v>
      </c>
      <c r="Q184" s="5" t="s">
        <v>49</v>
      </c>
      <c r="R184" s="5" t="s">
        <v>49</v>
      </c>
      <c r="S184" s="5" t="s">
        <v>50</v>
      </c>
      <c r="T184" s="5" t="s">
        <v>49</v>
      </c>
      <c r="U184" s="5" t="s">
        <v>49</v>
      </c>
      <c r="V184" s="5" t="s">
        <v>49</v>
      </c>
      <c r="W184" s="5" t="s">
        <v>49</v>
      </c>
      <c r="X184" s="5" t="s">
        <v>49</v>
      </c>
      <c r="Y184" s="5" t="s">
        <v>49</v>
      </c>
      <c r="Z184" s="5" t="s">
        <v>49</v>
      </c>
      <c r="AA184" s="5" t="s">
        <v>49</v>
      </c>
      <c r="AB184" s="5" t="s">
        <v>49</v>
      </c>
      <c r="AC184" s="5" t="s">
        <v>49</v>
      </c>
      <c r="AD184" s="5" t="s">
        <v>49</v>
      </c>
      <c r="AE184" s="5" t="s">
        <v>49</v>
      </c>
      <c r="AF184" s="5" t="s">
        <v>49</v>
      </c>
      <c r="AG184" s="5" t="s">
        <v>49</v>
      </c>
      <c r="AH184" s="5" t="s">
        <v>49</v>
      </c>
      <c r="AI184" s="5" t="s">
        <v>49</v>
      </c>
      <c r="AJ184" s="5" t="s">
        <v>49</v>
      </c>
      <c r="AK184" s="5" t="s">
        <v>49</v>
      </c>
      <c r="AL184" s="5" t="s">
        <v>49</v>
      </c>
      <c r="AM184" s="5" t="s">
        <v>49</v>
      </c>
      <c r="AN184" s="5" t="s">
        <v>49</v>
      </c>
      <c r="AO184" s="5" t="s">
        <v>49</v>
      </c>
      <c r="AP184" s="5" t="s">
        <v>49</v>
      </c>
      <c r="AQ184" s="5" t="s">
        <v>49</v>
      </c>
      <c r="AR184" s="6" t="s">
        <v>49</v>
      </c>
    </row>
    <row r="185" spans="1:44" ht="12.5" x14ac:dyDescent="0.25">
      <c r="A185" s="7">
        <v>45803.424751990737</v>
      </c>
      <c r="B185" s="8" t="s">
        <v>243</v>
      </c>
      <c r="C185" s="8" t="s">
        <v>56</v>
      </c>
      <c r="D185" s="8" t="s">
        <v>52</v>
      </c>
      <c r="E185" s="8" t="s">
        <v>157</v>
      </c>
      <c r="G185" s="8" t="s">
        <v>50</v>
      </c>
      <c r="H185" s="8" t="s">
        <v>49</v>
      </c>
      <c r="I185" s="8" t="s">
        <v>49</v>
      </c>
      <c r="J185" s="8" t="s">
        <v>54</v>
      </c>
      <c r="K185" s="8" t="s">
        <v>50</v>
      </c>
      <c r="L185" s="8" t="s">
        <v>49</v>
      </c>
      <c r="M185" s="8" t="s">
        <v>49</v>
      </c>
      <c r="N185" s="8" t="s">
        <v>50</v>
      </c>
      <c r="O185" s="8" t="s">
        <v>49</v>
      </c>
      <c r="P185" s="8" t="s">
        <v>49</v>
      </c>
      <c r="Q185" s="8" t="s">
        <v>48</v>
      </c>
      <c r="R185" s="8" t="s">
        <v>48</v>
      </c>
      <c r="S185" s="8" t="s">
        <v>49</v>
      </c>
      <c r="T185" s="8" t="s">
        <v>49</v>
      </c>
      <c r="U185" s="8" t="s">
        <v>49</v>
      </c>
      <c r="V185" s="8" t="s">
        <v>49</v>
      </c>
      <c r="W185" s="8" t="s">
        <v>49</v>
      </c>
      <c r="X185" s="8" t="s">
        <v>49</v>
      </c>
      <c r="Y185" s="8" t="s">
        <v>49</v>
      </c>
      <c r="Z185" s="8" t="s">
        <v>49</v>
      </c>
      <c r="AA185" s="8" t="s">
        <v>49</v>
      </c>
      <c r="AB185" s="8" t="s">
        <v>48</v>
      </c>
      <c r="AC185" s="8" t="s">
        <v>49</v>
      </c>
      <c r="AD185" s="8" t="s">
        <v>48</v>
      </c>
      <c r="AE185" s="8" t="s">
        <v>49</v>
      </c>
      <c r="AF185" s="8" t="s">
        <v>49</v>
      </c>
      <c r="AG185" s="8" t="s">
        <v>49</v>
      </c>
      <c r="AH185" s="8" t="s">
        <v>49</v>
      </c>
      <c r="AI185" s="8" t="s">
        <v>49</v>
      </c>
      <c r="AJ185" s="8" t="s">
        <v>48</v>
      </c>
      <c r="AK185" s="8" t="s">
        <v>49</v>
      </c>
      <c r="AL185" s="8" t="s">
        <v>49</v>
      </c>
      <c r="AM185" s="8" t="s">
        <v>48</v>
      </c>
      <c r="AN185" s="8" t="s">
        <v>48</v>
      </c>
      <c r="AO185" s="8" t="s">
        <v>48</v>
      </c>
      <c r="AP185" s="8" t="s">
        <v>49</v>
      </c>
      <c r="AQ185" s="8" t="s">
        <v>48</v>
      </c>
      <c r="AR185" s="9" t="s">
        <v>48</v>
      </c>
    </row>
    <row r="186" spans="1:44" ht="12.5" x14ac:dyDescent="0.25">
      <c r="A186" s="4">
        <v>45803.424860555555</v>
      </c>
      <c r="B186" s="5" t="s">
        <v>244</v>
      </c>
      <c r="C186" s="5" t="s">
        <v>56</v>
      </c>
      <c r="D186" s="5" t="s">
        <v>52</v>
      </c>
      <c r="E186" s="5" t="s">
        <v>157</v>
      </c>
      <c r="G186" s="5" t="s">
        <v>48</v>
      </c>
      <c r="H186" s="5" t="s">
        <v>48</v>
      </c>
      <c r="I186" s="5" t="s">
        <v>49</v>
      </c>
      <c r="J186" s="5" t="s">
        <v>49</v>
      </c>
      <c r="K186" s="5" t="s">
        <v>50</v>
      </c>
      <c r="L186" s="5" t="s">
        <v>63</v>
      </c>
      <c r="M186" s="5" t="s">
        <v>50</v>
      </c>
      <c r="N186" s="5" t="s">
        <v>50</v>
      </c>
      <c r="O186" s="5" t="s">
        <v>54</v>
      </c>
      <c r="P186" s="5" t="s">
        <v>49</v>
      </c>
      <c r="Q186" s="5" t="s">
        <v>48</v>
      </c>
      <c r="R186" s="5" t="s">
        <v>50</v>
      </c>
      <c r="S186" s="5" t="s">
        <v>49</v>
      </c>
      <c r="T186" s="5" t="s">
        <v>49</v>
      </c>
      <c r="U186" s="5" t="s">
        <v>49</v>
      </c>
      <c r="V186" s="5" t="s">
        <v>50</v>
      </c>
      <c r="W186" s="5" t="s">
        <v>49</v>
      </c>
      <c r="X186" s="5" t="s">
        <v>48</v>
      </c>
      <c r="Y186" s="5" t="s">
        <v>48</v>
      </c>
      <c r="Z186" s="5" t="s">
        <v>48</v>
      </c>
      <c r="AA186" s="5" t="s">
        <v>49</v>
      </c>
      <c r="AB186" s="5" t="s">
        <v>49</v>
      </c>
      <c r="AC186" s="5" t="s">
        <v>48</v>
      </c>
      <c r="AD186" s="5" t="s">
        <v>48</v>
      </c>
      <c r="AE186" s="5" t="s">
        <v>49</v>
      </c>
      <c r="AF186" s="5" t="s">
        <v>49</v>
      </c>
      <c r="AG186" s="5" t="s">
        <v>49</v>
      </c>
      <c r="AH186" s="5" t="s">
        <v>49</v>
      </c>
      <c r="AI186" s="5" t="s">
        <v>49</v>
      </c>
      <c r="AJ186" s="5" t="s">
        <v>49</v>
      </c>
      <c r="AK186" s="5" t="s">
        <v>49</v>
      </c>
      <c r="AL186" s="5" t="s">
        <v>49</v>
      </c>
      <c r="AM186" s="5" t="s">
        <v>49</v>
      </c>
      <c r="AN186" s="5" t="s">
        <v>49</v>
      </c>
      <c r="AO186" s="5" t="s">
        <v>49</v>
      </c>
      <c r="AP186" s="5" t="s">
        <v>49</v>
      </c>
      <c r="AQ186" s="5" t="s">
        <v>49</v>
      </c>
      <c r="AR186" s="6" t="s">
        <v>49</v>
      </c>
    </row>
    <row r="187" spans="1:44" ht="12.5" x14ac:dyDescent="0.25">
      <c r="A187" s="7">
        <v>45803.43062295139</v>
      </c>
      <c r="B187" s="8" t="s">
        <v>245</v>
      </c>
      <c r="C187" s="8" t="s">
        <v>45</v>
      </c>
      <c r="D187" s="8" t="s">
        <v>52</v>
      </c>
      <c r="E187" s="8" t="s">
        <v>153</v>
      </c>
      <c r="G187" s="8" t="s">
        <v>50</v>
      </c>
      <c r="H187" s="8" t="s">
        <v>50</v>
      </c>
      <c r="I187" s="8" t="s">
        <v>49</v>
      </c>
      <c r="J187" s="8" t="s">
        <v>54</v>
      </c>
      <c r="K187" s="8" t="s">
        <v>63</v>
      </c>
      <c r="L187" s="8" t="s">
        <v>50</v>
      </c>
      <c r="M187" s="8" t="s">
        <v>48</v>
      </c>
      <c r="N187" s="8" t="s">
        <v>50</v>
      </c>
      <c r="O187" s="8" t="s">
        <v>50</v>
      </c>
      <c r="P187" s="8" t="s">
        <v>49</v>
      </c>
      <c r="Q187" s="8" t="s">
        <v>50</v>
      </c>
      <c r="R187" s="8" t="s">
        <v>50</v>
      </c>
      <c r="S187" s="8" t="s">
        <v>54</v>
      </c>
      <c r="T187" s="8" t="s">
        <v>48</v>
      </c>
      <c r="U187" s="8" t="s">
        <v>48</v>
      </c>
      <c r="V187" s="8" t="s">
        <v>48</v>
      </c>
      <c r="W187" s="8" t="s">
        <v>50</v>
      </c>
      <c r="X187" s="8" t="s">
        <v>50</v>
      </c>
      <c r="Y187" s="8" t="s">
        <v>50</v>
      </c>
      <c r="Z187" s="8" t="s">
        <v>48</v>
      </c>
      <c r="AA187" s="8" t="s">
        <v>48</v>
      </c>
      <c r="AB187" s="8" t="s">
        <v>48</v>
      </c>
      <c r="AC187" s="8" t="s">
        <v>48</v>
      </c>
      <c r="AD187" s="8" t="s">
        <v>48</v>
      </c>
      <c r="AE187" s="8" t="s">
        <v>50</v>
      </c>
      <c r="AF187" s="8" t="s">
        <v>49</v>
      </c>
      <c r="AG187" s="8" t="s">
        <v>63</v>
      </c>
      <c r="AH187" s="8" t="s">
        <v>54</v>
      </c>
      <c r="AI187" s="8" t="s">
        <v>48</v>
      </c>
      <c r="AJ187" s="8" t="s">
        <v>50</v>
      </c>
      <c r="AK187" s="8" t="s">
        <v>50</v>
      </c>
      <c r="AL187" s="8" t="s">
        <v>50</v>
      </c>
      <c r="AM187" s="8" t="s">
        <v>48</v>
      </c>
      <c r="AN187" s="8" t="s">
        <v>48</v>
      </c>
      <c r="AO187" s="8" t="s">
        <v>48</v>
      </c>
      <c r="AP187" s="8" t="s">
        <v>48</v>
      </c>
      <c r="AQ187" s="8" t="s">
        <v>48</v>
      </c>
      <c r="AR187" s="9" t="s">
        <v>48</v>
      </c>
    </row>
    <row r="188" spans="1:44" ht="12.5" x14ac:dyDescent="0.25">
      <c r="A188" s="4">
        <v>45803.430927592592</v>
      </c>
      <c r="B188" s="5" t="s">
        <v>246</v>
      </c>
      <c r="C188" s="5" t="s">
        <v>45</v>
      </c>
      <c r="D188" s="5" t="s">
        <v>52</v>
      </c>
      <c r="E188" s="5" t="s">
        <v>153</v>
      </c>
      <c r="G188" s="5" t="s">
        <v>54</v>
      </c>
      <c r="H188" s="5" t="s">
        <v>54</v>
      </c>
      <c r="I188" s="5" t="s">
        <v>50</v>
      </c>
      <c r="J188" s="5" t="s">
        <v>50</v>
      </c>
      <c r="K188" s="5" t="s">
        <v>63</v>
      </c>
      <c r="L188" s="5" t="s">
        <v>63</v>
      </c>
      <c r="M188" s="5" t="s">
        <v>63</v>
      </c>
      <c r="N188" s="5" t="s">
        <v>63</v>
      </c>
      <c r="O188" s="5" t="s">
        <v>63</v>
      </c>
      <c r="P188" s="5" t="s">
        <v>49</v>
      </c>
      <c r="Q188" s="5" t="s">
        <v>48</v>
      </c>
      <c r="R188" s="5" t="s">
        <v>48</v>
      </c>
      <c r="S188" s="5" t="s">
        <v>48</v>
      </c>
      <c r="T188" s="5" t="s">
        <v>48</v>
      </c>
      <c r="U188" s="5" t="s">
        <v>49</v>
      </c>
      <c r="V188" s="5" t="s">
        <v>48</v>
      </c>
      <c r="W188" s="5" t="s">
        <v>48</v>
      </c>
      <c r="X188" s="5" t="s">
        <v>48</v>
      </c>
      <c r="Y188" s="5" t="s">
        <v>49</v>
      </c>
      <c r="Z188" s="5" t="s">
        <v>49</v>
      </c>
      <c r="AA188" s="5" t="s">
        <v>50</v>
      </c>
      <c r="AB188" s="5" t="s">
        <v>48</v>
      </c>
      <c r="AC188" s="5" t="s">
        <v>48</v>
      </c>
      <c r="AD188" s="5" t="s">
        <v>48</v>
      </c>
      <c r="AE188" s="5" t="s">
        <v>48</v>
      </c>
      <c r="AF188" s="5" t="s">
        <v>48</v>
      </c>
      <c r="AG188" s="5" t="s">
        <v>54</v>
      </c>
      <c r="AH188" s="5" t="s">
        <v>54</v>
      </c>
      <c r="AI188" s="5" t="s">
        <v>54</v>
      </c>
      <c r="AJ188" s="5" t="s">
        <v>48</v>
      </c>
      <c r="AK188" s="5" t="s">
        <v>48</v>
      </c>
      <c r="AL188" s="5" t="s">
        <v>48</v>
      </c>
      <c r="AM188" s="5" t="s">
        <v>48</v>
      </c>
      <c r="AN188" s="5" t="s">
        <v>48</v>
      </c>
      <c r="AO188" s="5" t="s">
        <v>48</v>
      </c>
      <c r="AP188" s="5" t="s">
        <v>48</v>
      </c>
      <c r="AQ188" s="5" t="s">
        <v>48</v>
      </c>
      <c r="AR188" s="6" t="s">
        <v>48</v>
      </c>
    </row>
    <row r="189" spans="1:44" ht="12.5" x14ac:dyDescent="0.25">
      <c r="A189" s="7">
        <v>45803.433307372688</v>
      </c>
      <c r="B189" s="8" t="s">
        <v>247</v>
      </c>
      <c r="C189" s="8" t="s">
        <v>45</v>
      </c>
      <c r="D189" s="8" t="s">
        <v>52</v>
      </c>
      <c r="E189" s="8" t="s">
        <v>153</v>
      </c>
      <c r="G189" s="8" t="s">
        <v>50</v>
      </c>
      <c r="H189" s="8" t="s">
        <v>50</v>
      </c>
      <c r="I189" s="8" t="s">
        <v>50</v>
      </c>
      <c r="J189" s="8" t="s">
        <v>50</v>
      </c>
      <c r="K189" s="8" t="s">
        <v>49</v>
      </c>
      <c r="L189" s="8" t="s">
        <v>54</v>
      </c>
      <c r="M189" s="8" t="s">
        <v>48</v>
      </c>
      <c r="N189" s="8" t="s">
        <v>49</v>
      </c>
      <c r="O189" s="8" t="s">
        <v>49</v>
      </c>
      <c r="P189" s="8" t="s">
        <v>49</v>
      </c>
      <c r="Q189" s="8" t="s">
        <v>48</v>
      </c>
      <c r="R189" s="8" t="s">
        <v>48</v>
      </c>
      <c r="S189" s="8" t="s">
        <v>49</v>
      </c>
      <c r="T189" s="8" t="s">
        <v>50</v>
      </c>
      <c r="U189" s="8" t="s">
        <v>49</v>
      </c>
      <c r="V189" s="8" t="s">
        <v>50</v>
      </c>
      <c r="W189" s="8" t="s">
        <v>49</v>
      </c>
      <c r="X189" s="8" t="s">
        <v>50</v>
      </c>
      <c r="Y189" s="8" t="s">
        <v>50</v>
      </c>
      <c r="Z189" s="8" t="s">
        <v>49</v>
      </c>
      <c r="AA189" s="8" t="s">
        <v>50</v>
      </c>
      <c r="AB189" s="8" t="s">
        <v>48</v>
      </c>
      <c r="AC189" s="8" t="s">
        <v>49</v>
      </c>
      <c r="AD189" s="8" t="s">
        <v>48</v>
      </c>
      <c r="AE189" s="8" t="s">
        <v>50</v>
      </c>
      <c r="AF189" s="8" t="s">
        <v>50</v>
      </c>
      <c r="AG189" s="8" t="s">
        <v>50</v>
      </c>
      <c r="AH189" s="8" t="s">
        <v>50</v>
      </c>
      <c r="AI189" s="8" t="s">
        <v>48</v>
      </c>
      <c r="AJ189" s="8" t="s">
        <v>49</v>
      </c>
      <c r="AK189" s="8" t="s">
        <v>50</v>
      </c>
      <c r="AL189" s="8" t="s">
        <v>49</v>
      </c>
      <c r="AM189" s="8" t="s">
        <v>49</v>
      </c>
      <c r="AN189" s="8" t="s">
        <v>49</v>
      </c>
      <c r="AO189" s="8" t="s">
        <v>49</v>
      </c>
      <c r="AP189" s="8" t="s">
        <v>49</v>
      </c>
      <c r="AQ189" s="8" t="s">
        <v>49</v>
      </c>
      <c r="AR189" s="9" t="s">
        <v>49</v>
      </c>
    </row>
    <row r="190" spans="1:44" ht="12.5" x14ac:dyDescent="0.25">
      <c r="A190" s="4">
        <v>45803.435352210647</v>
      </c>
      <c r="B190" s="5" t="s">
        <v>248</v>
      </c>
      <c r="C190" s="5" t="s">
        <v>45</v>
      </c>
      <c r="D190" s="5" t="s">
        <v>52</v>
      </c>
      <c r="E190" s="5" t="s">
        <v>153</v>
      </c>
      <c r="G190" s="5" t="s">
        <v>50</v>
      </c>
      <c r="H190" s="5" t="s">
        <v>50</v>
      </c>
      <c r="I190" s="5" t="s">
        <v>50</v>
      </c>
      <c r="J190" s="5" t="s">
        <v>50</v>
      </c>
      <c r="K190" s="5" t="s">
        <v>50</v>
      </c>
      <c r="L190" s="5" t="s">
        <v>54</v>
      </c>
      <c r="M190" s="5" t="s">
        <v>50</v>
      </c>
      <c r="N190" s="5" t="s">
        <v>50</v>
      </c>
      <c r="O190" s="5" t="s">
        <v>50</v>
      </c>
      <c r="P190" s="5" t="s">
        <v>50</v>
      </c>
      <c r="Q190" s="5" t="s">
        <v>49</v>
      </c>
      <c r="R190" s="5" t="s">
        <v>50</v>
      </c>
      <c r="S190" s="5" t="s">
        <v>50</v>
      </c>
      <c r="T190" s="5" t="s">
        <v>50</v>
      </c>
      <c r="U190" s="5" t="s">
        <v>50</v>
      </c>
      <c r="V190" s="5" t="s">
        <v>50</v>
      </c>
      <c r="W190" s="5" t="s">
        <v>50</v>
      </c>
      <c r="X190" s="5" t="s">
        <v>50</v>
      </c>
      <c r="Y190" s="5" t="s">
        <v>50</v>
      </c>
      <c r="Z190" s="5" t="s">
        <v>50</v>
      </c>
      <c r="AA190" s="5" t="s">
        <v>50</v>
      </c>
      <c r="AB190" s="5" t="s">
        <v>50</v>
      </c>
      <c r="AC190" s="5" t="s">
        <v>49</v>
      </c>
      <c r="AD190" s="5" t="s">
        <v>50</v>
      </c>
      <c r="AE190" s="5" t="s">
        <v>50</v>
      </c>
      <c r="AF190" s="5" t="s">
        <v>48</v>
      </c>
      <c r="AG190" s="5" t="s">
        <v>49</v>
      </c>
      <c r="AH190" s="5" t="s">
        <v>50</v>
      </c>
      <c r="AI190" s="5" t="s">
        <v>50</v>
      </c>
      <c r="AJ190" s="5" t="s">
        <v>49</v>
      </c>
      <c r="AK190" s="5" t="s">
        <v>50</v>
      </c>
      <c r="AL190" s="5" t="s">
        <v>50</v>
      </c>
      <c r="AM190" s="5" t="s">
        <v>48</v>
      </c>
      <c r="AN190" s="5" t="s">
        <v>49</v>
      </c>
      <c r="AO190" s="5" t="s">
        <v>50</v>
      </c>
      <c r="AP190" s="5" t="s">
        <v>50</v>
      </c>
      <c r="AQ190" s="5" t="s">
        <v>50</v>
      </c>
      <c r="AR190" s="6" t="s">
        <v>48</v>
      </c>
    </row>
    <row r="191" spans="1:44" ht="12.5" x14ac:dyDescent="0.25">
      <c r="A191" s="10">
        <v>45803.495381111112</v>
      </c>
      <c r="B191" s="11" t="s">
        <v>249</v>
      </c>
      <c r="C191" s="11" t="s">
        <v>56</v>
      </c>
      <c r="D191" s="11" t="s">
        <v>52</v>
      </c>
      <c r="E191" s="11" t="s">
        <v>157</v>
      </c>
      <c r="G191" s="11" t="s">
        <v>49</v>
      </c>
      <c r="H191" s="11" t="s">
        <v>49</v>
      </c>
      <c r="I191" s="11" t="s">
        <v>49</v>
      </c>
      <c r="J191" s="11" t="s">
        <v>49</v>
      </c>
      <c r="K191" s="11" t="s">
        <v>49</v>
      </c>
      <c r="L191" s="11" t="s">
        <v>50</v>
      </c>
      <c r="M191" s="11" t="s">
        <v>50</v>
      </c>
      <c r="N191" s="11" t="s">
        <v>49</v>
      </c>
      <c r="O191" s="11" t="s">
        <v>49</v>
      </c>
      <c r="P191" s="11" t="s">
        <v>49</v>
      </c>
      <c r="Q191" s="11" t="s">
        <v>49</v>
      </c>
      <c r="R191" s="11" t="s">
        <v>49</v>
      </c>
      <c r="S191" s="11" t="s">
        <v>50</v>
      </c>
      <c r="T191" s="11" t="s">
        <v>50</v>
      </c>
      <c r="U191" s="11" t="s">
        <v>49</v>
      </c>
      <c r="V191" s="11" t="s">
        <v>49</v>
      </c>
      <c r="W191" s="11" t="s">
        <v>48</v>
      </c>
      <c r="X191" s="11" t="s">
        <v>49</v>
      </c>
      <c r="Y191" s="11" t="s">
        <v>49</v>
      </c>
      <c r="Z191" s="11" t="s">
        <v>49</v>
      </c>
      <c r="AA191" s="11" t="s">
        <v>49</v>
      </c>
      <c r="AB191" s="11" t="s">
        <v>48</v>
      </c>
      <c r="AC191" s="11" t="s">
        <v>48</v>
      </c>
      <c r="AD191" s="11" t="s">
        <v>48</v>
      </c>
      <c r="AE191" s="11" t="s">
        <v>48</v>
      </c>
      <c r="AF191" s="11" t="s">
        <v>50</v>
      </c>
      <c r="AG191" s="11" t="s">
        <v>50</v>
      </c>
      <c r="AH191" s="11" t="s">
        <v>48</v>
      </c>
      <c r="AI191" s="11" t="s">
        <v>49</v>
      </c>
      <c r="AJ191" s="11" t="s">
        <v>48</v>
      </c>
      <c r="AK191" s="11" t="s">
        <v>48</v>
      </c>
      <c r="AL191" s="11" t="s">
        <v>48</v>
      </c>
      <c r="AM191" s="11" t="s">
        <v>48</v>
      </c>
      <c r="AN191" s="11" t="s">
        <v>48</v>
      </c>
      <c r="AO191" s="11" t="s">
        <v>48</v>
      </c>
      <c r="AP191" s="11" t="s">
        <v>48</v>
      </c>
      <c r="AQ191" s="11" t="s">
        <v>50</v>
      </c>
      <c r="AR191" s="12" t="s">
        <v>48</v>
      </c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BEF2E-597D-4D33-9383-C77BA9194192}">
  <dimension ref="A1:AQ24"/>
  <sheetViews>
    <sheetView workbookViewId="0">
      <selection activeCell="I13" sqref="I13"/>
    </sheetView>
  </sheetViews>
  <sheetFormatPr defaultRowHeight="12.5" x14ac:dyDescent="0.25"/>
  <cols>
    <col min="1" max="1" width="8.7265625" style="39"/>
    <col min="2" max="2" width="28" bestFit="1" customWidth="1"/>
    <col min="3" max="3" width="12.453125" style="39" customWidth="1"/>
    <col min="4" max="4" width="8.7265625" style="39"/>
    <col min="5" max="5" width="10.81640625" bestFit="1" customWidth="1"/>
  </cols>
  <sheetData>
    <row r="1" spans="1:43" ht="13" x14ac:dyDescent="0.3">
      <c r="A1" s="46" t="s">
        <v>250</v>
      </c>
      <c r="B1" s="51" t="s">
        <v>1</v>
      </c>
      <c r="C1" s="51" t="s">
        <v>2</v>
      </c>
      <c r="D1" s="51" t="s">
        <v>4</v>
      </c>
      <c r="E1" s="51" t="s">
        <v>296</v>
      </c>
      <c r="F1" s="51" t="s">
        <v>255</v>
      </c>
      <c r="G1" s="51" t="s">
        <v>256</v>
      </c>
      <c r="H1" s="51" t="s">
        <v>257</v>
      </c>
      <c r="I1" s="51" t="s">
        <v>258</v>
      </c>
      <c r="J1" s="51" t="s">
        <v>259</v>
      </c>
      <c r="K1" s="51" t="s">
        <v>260</v>
      </c>
      <c r="L1" s="51" t="s">
        <v>261</v>
      </c>
      <c r="M1" s="51" t="s">
        <v>262</v>
      </c>
      <c r="N1" s="51" t="s">
        <v>263</v>
      </c>
      <c r="O1" s="51" t="s">
        <v>264</v>
      </c>
      <c r="P1" s="51" t="s">
        <v>265</v>
      </c>
      <c r="Q1" s="51" t="s">
        <v>266</v>
      </c>
      <c r="R1" s="51" t="s">
        <v>267</v>
      </c>
      <c r="S1" s="51" t="s">
        <v>268</v>
      </c>
      <c r="T1" s="51" t="s">
        <v>269</v>
      </c>
      <c r="U1" s="51" t="s">
        <v>270</v>
      </c>
      <c r="V1" s="51" t="s">
        <v>271</v>
      </c>
      <c r="W1" s="51" t="s">
        <v>272</v>
      </c>
      <c r="X1" s="51" t="s">
        <v>273</v>
      </c>
      <c r="Y1" s="51" t="s">
        <v>274</v>
      </c>
      <c r="Z1" s="51" t="s">
        <v>275</v>
      </c>
      <c r="AA1" s="51" t="s">
        <v>276</v>
      </c>
      <c r="AB1" s="51" t="s">
        <v>277</v>
      </c>
      <c r="AC1" s="51" t="s">
        <v>278</v>
      </c>
      <c r="AD1" s="51" t="s">
        <v>279</v>
      </c>
      <c r="AE1" s="51" t="s">
        <v>280</v>
      </c>
      <c r="AF1" s="51" t="s">
        <v>281</v>
      </c>
      <c r="AG1" s="51" t="s">
        <v>282</v>
      </c>
      <c r="AH1" s="51" t="s">
        <v>283</v>
      </c>
      <c r="AI1" s="51" t="s">
        <v>284</v>
      </c>
      <c r="AJ1" s="51" t="s">
        <v>285</v>
      </c>
      <c r="AK1" s="51" t="s">
        <v>286</v>
      </c>
      <c r="AL1" s="51" t="s">
        <v>287</v>
      </c>
      <c r="AM1" s="51" t="s">
        <v>288</v>
      </c>
      <c r="AN1" s="51" t="s">
        <v>289</v>
      </c>
      <c r="AO1" s="51" t="s">
        <v>290</v>
      </c>
      <c r="AP1" s="51" t="s">
        <v>291</v>
      </c>
      <c r="AQ1" s="51" t="s">
        <v>292</v>
      </c>
    </row>
    <row r="2" spans="1:43" x14ac:dyDescent="0.25">
      <c r="A2" s="43">
        <v>1</v>
      </c>
      <c r="B2" s="49" t="s">
        <v>479</v>
      </c>
      <c r="C2" s="55" t="s">
        <v>511</v>
      </c>
      <c r="D2" s="55" t="s">
        <v>157</v>
      </c>
      <c r="E2" s="53">
        <f>VLOOKUP(B2,'Nilai Raport'!$B$2:$D$215,3,0)</f>
        <v>81.15384615384616</v>
      </c>
      <c r="F2" s="49">
        <v>3</v>
      </c>
      <c r="G2" s="49">
        <v>4</v>
      </c>
      <c r="H2" s="49">
        <v>4</v>
      </c>
      <c r="I2" s="49">
        <v>2</v>
      </c>
      <c r="J2" s="49">
        <v>3</v>
      </c>
      <c r="K2" s="49">
        <v>4</v>
      </c>
      <c r="L2" s="49">
        <v>4</v>
      </c>
      <c r="M2" s="49">
        <v>3</v>
      </c>
      <c r="N2" s="49">
        <v>4</v>
      </c>
      <c r="O2" s="49">
        <v>4</v>
      </c>
      <c r="P2" s="49">
        <v>5</v>
      </c>
      <c r="Q2" s="49">
        <v>5</v>
      </c>
      <c r="R2" s="49">
        <v>4</v>
      </c>
      <c r="S2" s="49">
        <v>4</v>
      </c>
      <c r="T2" s="49">
        <v>4</v>
      </c>
      <c r="U2" s="49">
        <v>4</v>
      </c>
      <c r="V2" s="49">
        <v>4</v>
      </c>
      <c r="W2" s="49">
        <v>4</v>
      </c>
      <c r="X2" s="49">
        <v>4</v>
      </c>
      <c r="Y2" s="49">
        <v>4</v>
      </c>
      <c r="Z2" s="49">
        <v>4</v>
      </c>
      <c r="AA2" s="49">
        <v>5</v>
      </c>
      <c r="AB2" s="49">
        <v>4</v>
      </c>
      <c r="AC2" s="49">
        <v>5</v>
      </c>
      <c r="AD2" s="49">
        <v>4</v>
      </c>
      <c r="AE2" s="49">
        <v>4</v>
      </c>
      <c r="AF2" s="49">
        <v>4</v>
      </c>
      <c r="AG2" s="49">
        <v>4</v>
      </c>
      <c r="AH2" s="49">
        <v>4</v>
      </c>
      <c r="AI2" s="49">
        <v>5</v>
      </c>
      <c r="AJ2" s="49">
        <v>4</v>
      </c>
      <c r="AK2" s="49">
        <v>4</v>
      </c>
      <c r="AL2" s="49">
        <v>5</v>
      </c>
      <c r="AM2" s="49">
        <v>5</v>
      </c>
      <c r="AN2" s="49">
        <v>5</v>
      </c>
      <c r="AO2" s="49">
        <v>4</v>
      </c>
      <c r="AP2" s="49">
        <v>5</v>
      </c>
      <c r="AQ2" s="49">
        <v>5</v>
      </c>
    </row>
    <row r="3" spans="1:43" x14ac:dyDescent="0.25">
      <c r="A3" s="43">
        <v>2</v>
      </c>
      <c r="B3" s="50" t="s">
        <v>480</v>
      </c>
      <c r="C3" s="56" t="s">
        <v>511</v>
      </c>
      <c r="D3" s="56" t="s">
        <v>157</v>
      </c>
      <c r="E3" s="53">
        <f>VLOOKUP(B3,'Nilai Raport'!$B$2:$D$215,3,0)</f>
        <v>78</v>
      </c>
      <c r="F3" s="50">
        <v>4</v>
      </c>
      <c r="G3" s="50">
        <v>4</v>
      </c>
      <c r="H3" s="50">
        <v>4</v>
      </c>
      <c r="I3" s="50">
        <v>4</v>
      </c>
      <c r="J3" s="50">
        <v>3</v>
      </c>
      <c r="K3" s="50">
        <v>4</v>
      </c>
      <c r="L3" s="50">
        <v>4</v>
      </c>
      <c r="M3" s="50">
        <v>4</v>
      </c>
      <c r="N3" s="50">
        <v>4</v>
      </c>
      <c r="O3" s="50">
        <v>4</v>
      </c>
      <c r="P3" s="50">
        <v>4</v>
      </c>
      <c r="Q3" s="50">
        <v>4</v>
      </c>
      <c r="R3" s="50">
        <v>3</v>
      </c>
      <c r="S3" s="50">
        <v>4</v>
      </c>
      <c r="T3" s="50">
        <v>4</v>
      </c>
      <c r="U3" s="50">
        <v>4</v>
      </c>
      <c r="V3" s="50">
        <v>4</v>
      </c>
      <c r="W3" s="50">
        <v>4</v>
      </c>
      <c r="X3" s="50">
        <v>4</v>
      </c>
      <c r="Y3" s="50">
        <v>4</v>
      </c>
      <c r="Z3" s="50">
        <v>4</v>
      </c>
      <c r="AA3" s="50">
        <v>4</v>
      </c>
      <c r="AB3" s="50">
        <v>4</v>
      </c>
      <c r="AC3" s="50">
        <v>4</v>
      </c>
      <c r="AD3" s="50">
        <v>4</v>
      </c>
      <c r="AE3" s="50">
        <v>4</v>
      </c>
      <c r="AF3" s="50">
        <v>4</v>
      </c>
      <c r="AG3" s="50">
        <v>4</v>
      </c>
      <c r="AH3" s="50">
        <v>4</v>
      </c>
      <c r="AI3" s="50">
        <v>4</v>
      </c>
      <c r="AJ3" s="50">
        <v>4</v>
      </c>
      <c r="AK3" s="50">
        <v>4</v>
      </c>
      <c r="AL3" s="50">
        <v>4</v>
      </c>
      <c r="AM3" s="50">
        <v>4</v>
      </c>
      <c r="AN3" s="50">
        <v>4</v>
      </c>
      <c r="AO3" s="50">
        <v>4</v>
      </c>
      <c r="AP3" s="50">
        <v>4</v>
      </c>
      <c r="AQ3" s="50">
        <v>4</v>
      </c>
    </row>
    <row r="4" spans="1:43" x14ac:dyDescent="0.25">
      <c r="A4" s="43">
        <v>3</v>
      </c>
      <c r="B4" s="49" t="s">
        <v>483</v>
      </c>
      <c r="C4" s="55" t="s">
        <v>511</v>
      </c>
      <c r="D4" s="55" t="s">
        <v>157</v>
      </c>
      <c r="E4" s="53">
        <f>VLOOKUP(B4,'Nilai Raport'!$B$2:$D$215,3,0)</f>
        <v>81.461538461538467</v>
      </c>
      <c r="F4" s="49">
        <v>4</v>
      </c>
      <c r="G4" s="49">
        <v>4</v>
      </c>
      <c r="H4" s="49">
        <v>3</v>
      </c>
      <c r="I4" s="49">
        <v>4</v>
      </c>
      <c r="J4" s="49">
        <v>3</v>
      </c>
      <c r="K4" s="49">
        <v>2</v>
      </c>
      <c r="L4" s="49">
        <v>4</v>
      </c>
      <c r="M4" s="49">
        <v>3</v>
      </c>
      <c r="N4" s="49">
        <v>4</v>
      </c>
      <c r="O4" s="49">
        <v>4</v>
      </c>
      <c r="P4" s="49">
        <v>5</v>
      </c>
      <c r="Q4" s="49">
        <v>5</v>
      </c>
      <c r="R4" s="49">
        <v>5</v>
      </c>
      <c r="S4" s="49">
        <v>4</v>
      </c>
      <c r="T4" s="49">
        <v>5</v>
      </c>
      <c r="U4" s="49">
        <v>3</v>
      </c>
      <c r="V4" s="49">
        <v>4</v>
      </c>
      <c r="W4" s="49">
        <v>4</v>
      </c>
      <c r="X4" s="49">
        <v>4</v>
      </c>
      <c r="Y4" s="49">
        <v>4</v>
      </c>
      <c r="Z4" s="49">
        <v>4</v>
      </c>
      <c r="AA4" s="49">
        <v>5</v>
      </c>
      <c r="AB4" s="49">
        <v>4</v>
      </c>
      <c r="AC4" s="49">
        <v>5</v>
      </c>
      <c r="AD4" s="49">
        <v>4</v>
      </c>
      <c r="AE4" s="49">
        <v>4</v>
      </c>
      <c r="AF4" s="49">
        <v>4</v>
      </c>
      <c r="AG4" s="49">
        <v>3</v>
      </c>
      <c r="AH4" s="49">
        <v>4</v>
      </c>
      <c r="AI4" s="49">
        <v>5</v>
      </c>
      <c r="AJ4" s="49">
        <v>5</v>
      </c>
      <c r="AK4" s="49">
        <v>4</v>
      </c>
      <c r="AL4" s="49">
        <v>4</v>
      </c>
      <c r="AM4" s="49">
        <v>4</v>
      </c>
      <c r="AN4" s="49">
        <v>4</v>
      </c>
      <c r="AO4" s="49">
        <v>4</v>
      </c>
      <c r="AP4" s="49">
        <v>4</v>
      </c>
      <c r="AQ4" s="49">
        <v>4</v>
      </c>
    </row>
    <row r="5" spans="1:43" x14ac:dyDescent="0.25">
      <c r="A5" s="43">
        <v>4</v>
      </c>
      <c r="B5" s="42" t="s">
        <v>484</v>
      </c>
      <c r="C5" s="54" t="s">
        <v>511</v>
      </c>
      <c r="D5" s="54" t="s">
        <v>157</v>
      </c>
      <c r="E5" s="53">
        <f>VLOOKUP(B5,'Nilai Raport'!$B$2:$D$215,3,0)</f>
        <v>84.92307692307692</v>
      </c>
      <c r="F5" s="48">
        <v>5</v>
      </c>
      <c r="G5" s="48">
        <v>5</v>
      </c>
      <c r="H5" s="48">
        <v>5</v>
      </c>
      <c r="I5" s="48">
        <v>5</v>
      </c>
      <c r="J5" s="48">
        <v>4</v>
      </c>
      <c r="K5" s="48">
        <v>4</v>
      </c>
      <c r="L5" s="48">
        <v>5</v>
      </c>
      <c r="M5" s="48">
        <v>4</v>
      </c>
      <c r="N5" s="48">
        <v>5</v>
      </c>
      <c r="O5" s="48">
        <v>5</v>
      </c>
      <c r="P5" s="48">
        <v>3</v>
      </c>
      <c r="Q5" s="48">
        <v>2</v>
      </c>
      <c r="R5" s="48">
        <v>3</v>
      </c>
      <c r="S5" s="48">
        <v>5</v>
      </c>
      <c r="T5" s="48">
        <v>5</v>
      </c>
      <c r="U5" s="48">
        <v>4</v>
      </c>
      <c r="V5" s="48">
        <v>4</v>
      </c>
      <c r="W5" s="48">
        <v>3</v>
      </c>
      <c r="X5" s="48">
        <v>5</v>
      </c>
      <c r="Y5" s="48">
        <v>5</v>
      </c>
      <c r="Z5" s="48">
        <v>3</v>
      </c>
      <c r="AA5" s="48">
        <v>3</v>
      </c>
      <c r="AB5" s="48">
        <v>5</v>
      </c>
      <c r="AC5" s="48">
        <v>5</v>
      </c>
      <c r="AD5" s="48">
        <v>4</v>
      </c>
      <c r="AE5" s="48">
        <v>3</v>
      </c>
      <c r="AF5" s="48">
        <v>5</v>
      </c>
      <c r="AG5" s="48">
        <v>5</v>
      </c>
      <c r="AH5" s="48">
        <v>4</v>
      </c>
      <c r="AI5" s="48">
        <v>4</v>
      </c>
      <c r="AJ5" s="48">
        <v>4</v>
      </c>
      <c r="AK5" s="48">
        <v>4</v>
      </c>
      <c r="AL5" s="48">
        <v>4</v>
      </c>
      <c r="AM5" s="48">
        <v>5</v>
      </c>
      <c r="AN5" s="48">
        <v>4</v>
      </c>
      <c r="AO5" s="48">
        <v>3</v>
      </c>
      <c r="AP5" s="48">
        <v>3</v>
      </c>
      <c r="AQ5" s="48">
        <v>4</v>
      </c>
    </row>
    <row r="6" spans="1:43" x14ac:dyDescent="0.25">
      <c r="A6" s="43">
        <v>5</v>
      </c>
      <c r="B6" s="48" t="s">
        <v>486</v>
      </c>
      <c r="C6" s="54" t="s">
        <v>512</v>
      </c>
      <c r="D6" s="54" t="s">
        <v>157</v>
      </c>
      <c r="E6" s="53">
        <f>VLOOKUP(B6,'Nilai Raport'!$B$2:$D$215,3,0)</f>
        <v>84.615384615384613</v>
      </c>
      <c r="F6" s="48">
        <v>3</v>
      </c>
      <c r="G6" s="48">
        <v>4</v>
      </c>
      <c r="H6" s="48">
        <v>3</v>
      </c>
      <c r="I6" s="48">
        <v>4</v>
      </c>
      <c r="J6" s="48">
        <v>2</v>
      </c>
      <c r="K6" s="48">
        <v>3</v>
      </c>
      <c r="L6" s="48">
        <v>3</v>
      </c>
      <c r="M6" s="48">
        <v>4</v>
      </c>
      <c r="N6" s="48">
        <v>4</v>
      </c>
      <c r="O6" s="48">
        <v>5</v>
      </c>
      <c r="P6" s="48">
        <v>4</v>
      </c>
      <c r="Q6" s="48">
        <v>4</v>
      </c>
      <c r="R6" s="48">
        <v>4</v>
      </c>
      <c r="S6" s="48">
        <v>3</v>
      </c>
      <c r="T6" s="48">
        <v>4</v>
      </c>
      <c r="U6" s="48">
        <v>3</v>
      </c>
      <c r="V6" s="48">
        <v>4</v>
      </c>
      <c r="W6" s="48">
        <v>4</v>
      </c>
      <c r="X6" s="48">
        <v>4</v>
      </c>
      <c r="Y6" s="48">
        <v>4</v>
      </c>
      <c r="Z6" s="48">
        <v>3</v>
      </c>
      <c r="AA6" s="48">
        <v>4</v>
      </c>
      <c r="AB6" s="48">
        <v>4</v>
      </c>
      <c r="AC6" s="48">
        <v>4</v>
      </c>
      <c r="AD6" s="48">
        <v>4</v>
      </c>
      <c r="AE6" s="48">
        <v>3</v>
      </c>
      <c r="AF6" s="48">
        <v>2</v>
      </c>
      <c r="AG6" s="48">
        <v>3</v>
      </c>
      <c r="AH6" s="48">
        <v>3</v>
      </c>
      <c r="AI6" s="48">
        <v>4</v>
      </c>
      <c r="AJ6" s="48">
        <v>3</v>
      </c>
      <c r="AK6" s="48">
        <v>4</v>
      </c>
      <c r="AL6" s="48">
        <v>3</v>
      </c>
      <c r="AM6" s="48">
        <v>4</v>
      </c>
      <c r="AN6" s="48">
        <v>4</v>
      </c>
      <c r="AO6" s="48">
        <v>3</v>
      </c>
      <c r="AP6" s="48">
        <v>4</v>
      </c>
      <c r="AQ6" s="48">
        <v>4</v>
      </c>
    </row>
    <row r="7" spans="1:43" x14ac:dyDescent="0.25">
      <c r="A7" s="43">
        <v>6</v>
      </c>
      <c r="B7" s="42" t="s">
        <v>500</v>
      </c>
      <c r="C7" s="55" t="s">
        <v>511</v>
      </c>
      <c r="D7" s="55" t="s">
        <v>157</v>
      </c>
      <c r="E7" s="53">
        <f>VLOOKUP(B7,'Nilai Raport'!$B$2:$D$215,3,0)</f>
        <v>83.538461538461533</v>
      </c>
      <c r="F7" s="49">
        <v>4</v>
      </c>
      <c r="G7" s="49">
        <v>4</v>
      </c>
      <c r="H7" s="49">
        <v>5</v>
      </c>
      <c r="I7" s="49">
        <v>4</v>
      </c>
      <c r="J7" s="49">
        <v>4</v>
      </c>
      <c r="K7" s="49">
        <v>3</v>
      </c>
      <c r="L7" s="49">
        <v>4</v>
      </c>
      <c r="M7" s="49">
        <v>4</v>
      </c>
      <c r="N7" s="49">
        <v>4</v>
      </c>
      <c r="O7" s="49">
        <v>4</v>
      </c>
      <c r="P7" s="49">
        <v>4</v>
      </c>
      <c r="Q7" s="49">
        <v>3</v>
      </c>
      <c r="R7" s="49">
        <v>4</v>
      </c>
      <c r="S7" s="49">
        <v>4</v>
      </c>
      <c r="T7" s="49">
        <v>4</v>
      </c>
      <c r="U7" s="49">
        <v>4</v>
      </c>
      <c r="V7" s="49">
        <v>4</v>
      </c>
      <c r="W7" s="49">
        <v>4</v>
      </c>
      <c r="X7" s="49">
        <v>4</v>
      </c>
      <c r="Y7" s="49">
        <v>4</v>
      </c>
      <c r="Z7" s="49">
        <v>4</v>
      </c>
      <c r="AA7" s="49">
        <v>4</v>
      </c>
      <c r="AB7" s="49">
        <v>5</v>
      </c>
      <c r="AC7" s="49">
        <v>5</v>
      </c>
      <c r="AD7" s="49">
        <v>5</v>
      </c>
      <c r="AE7" s="49">
        <v>5</v>
      </c>
      <c r="AF7" s="49">
        <v>4</v>
      </c>
      <c r="AG7" s="49">
        <v>4</v>
      </c>
      <c r="AH7" s="49">
        <v>4</v>
      </c>
      <c r="AI7" s="49">
        <v>5</v>
      </c>
      <c r="AJ7" s="49">
        <v>4</v>
      </c>
      <c r="AK7" s="49">
        <v>4</v>
      </c>
      <c r="AL7" s="49">
        <v>5</v>
      </c>
      <c r="AM7" s="49">
        <v>5</v>
      </c>
      <c r="AN7" s="49">
        <v>5</v>
      </c>
      <c r="AO7" s="49">
        <v>5</v>
      </c>
      <c r="AP7" s="49">
        <v>5</v>
      </c>
      <c r="AQ7" s="49">
        <v>4</v>
      </c>
    </row>
    <row r="8" spans="1:43" x14ac:dyDescent="0.25">
      <c r="A8" s="43">
        <v>7</v>
      </c>
      <c r="B8" s="48" t="s">
        <v>487</v>
      </c>
      <c r="C8" s="54" t="s">
        <v>511</v>
      </c>
      <c r="D8" s="54" t="s">
        <v>157</v>
      </c>
      <c r="E8" s="53">
        <f>VLOOKUP(B8,'Nilai Raport'!$B$2:$D$215,3,0)</f>
        <v>83.692307692307693</v>
      </c>
      <c r="F8" s="48">
        <v>4</v>
      </c>
      <c r="G8" s="48">
        <v>3</v>
      </c>
      <c r="H8" s="48">
        <v>4</v>
      </c>
      <c r="I8" s="48">
        <v>3</v>
      </c>
      <c r="J8" s="48">
        <v>3</v>
      </c>
      <c r="K8" s="48">
        <v>2</v>
      </c>
      <c r="L8" s="48">
        <v>2</v>
      </c>
      <c r="M8" s="48">
        <v>4</v>
      </c>
      <c r="N8" s="48">
        <v>5</v>
      </c>
      <c r="O8" s="48">
        <v>4</v>
      </c>
      <c r="P8" s="48">
        <v>5</v>
      </c>
      <c r="Q8" s="48">
        <v>3</v>
      </c>
      <c r="R8" s="48">
        <v>4</v>
      </c>
      <c r="S8" s="48">
        <v>5</v>
      </c>
      <c r="T8" s="48">
        <v>4</v>
      </c>
      <c r="U8" s="48">
        <v>4</v>
      </c>
      <c r="V8" s="48">
        <v>4</v>
      </c>
      <c r="W8" s="48">
        <v>5</v>
      </c>
      <c r="X8" s="48">
        <v>4</v>
      </c>
      <c r="Y8" s="48">
        <v>5</v>
      </c>
      <c r="Z8" s="48">
        <v>4</v>
      </c>
      <c r="AA8" s="48">
        <v>4</v>
      </c>
      <c r="AB8" s="48">
        <v>5</v>
      </c>
      <c r="AC8" s="48">
        <v>5</v>
      </c>
      <c r="AD8" s="48">
        <v>4</v>
      </c>
      <c r="AE8" s="48">
        <v>5</v>
      </c>
      <c r="AF8" s="48">
        <v>5</v>
      </c>
      <c r="AG8" s="48">
        <v>5</v>
      </c>
      <c r="AH8" s="48">
        <v>3</v>
      </c>
      <c r="AI8" s="48">
        <v>4</v>
      </c>
      <c r="AJ8" s="48">
        <v>3</v>
      </c>
      <c r="AK8" s="48">
        <v>4</v>
      </c>
      <c r="AL8" s="48">
        <v>4</v>
      </c>
      <c r="AM8" s="48">
        <v>4</v>
      </c>
      <c r="AN8" s="48">
        <v>5</v>
      </c>
      <c r="AO8" s="48">
        <v>4</v>
      </c>
      <c r="AP8" s="48">
        <v>4</v>
      </c>
      <c r="AQ8" s="48">
        <v>5</v>
      </c>
    </row>
    <row r="9" spans="1:43" x14ac:dyDescent="0.25">
      <c r="A9" s="43">
        <v>8</v>
      </c>
      <c r="B9" s="49" t="s">
        <v>488</v>
      </c>
      <c r="C9" s="55" t="s">
        <v>512</v>
      </c>
      <c r="D9" s="55" t="s">
        <v>157</v>
      </c>
      <c r="E9" s="53">
        <f>VLOOKUP(B9,'Nilai Raport'!$B$2:$D$215,3,0)</f>
        <v>85.538461538461533</v>
      </c>
      <c r="F9" s="49">
        <v>5</v>
      </c>
      <c r="G9" s="49">
        <v>4</v>
      </c>
      <c r="H9" s="49">
        <v>4</v>
      </c>
      <c r="I9" s="49">
        <v>5</v>
      </c>
      <c r="J9" s="49">
        <v>3</v>
      </c>
      <c r="K9" s="49">
        <v>1</v>
      </c>
      <c r="L9" s="49">
        <v>3</v>
      </c>
      <c r="M9" s="49">
        <v>5</v>
      </c>
      <c r="N9" s="49">
        <v>4</v>
      </c>
      <c r="O9" s="49">
        <v>4</v>
      </c>
      <c r="P9" s="49">
        <v>4</v>
      </c>
      <c r="Q9" s="49">
        <v>3</v>
      </c>
      <c r="R9" s="49">
        <v>4</v>
      </c>
      <c r="S9" s="49">
        <v>5</v>
      </c>
      <c r="T9" s="49">
        <v>3</v>
      </c>
      <c r="U9" s="49">
        <v>4</v>
      </c>
      <c r="V9" s="49">
        <v>3</v>
      </c>
      <c r="W9" s="49">
        <v>4</v>
      </c>
      <c r="X9" s="49">
        <v>3</v>
      </c>
      <c r="Y9" s="49">
        <v>4</v>
      </c>
      <c r="Z9" s="49">
        <v>5</v>
      </c>
      <c r="AA9" s="49">
        <v>4</v>
      </c>
      <c r="AB9" s="49">
        <v>3</v>
      </c>
      <c r="AC9" s="49">
        <v>3</v>
      </c>
      <c r="AD9" s="49">
        <v>4</v>
      </c>
      <c r="AE9" s="49">
        <v>4</v>
      </c>
      <c r="AF9" s="49">
        <v>5</v>
      </c>
      <c r="AG9" s="49">
        <v>4</v>
      </c>
      <c r="AH9" s="49">
        <v>4</v>
      </c>
      <c r="AI9" s="49">
        <v>4</v>
      </c>
      <c r="AJ9" s="49">
        <v>4</v>
      </c>
      <c r="AK9" s="49">
        <v>3</v>
      </c>
      <c r="AL9" s="49">
        <v>5</v>
      </c>
      <c r="AM9" s="49">
        <v>4</v>
      </c>
      <c r="AN9" s="49">
        <v>4</v>
      </c>
      <c r="AO9" s="49">
        <v>5</v>
      </c>
      <c r="AP9" s="49">
        <v>5</v>
      </c>
      <c r="AQ9" s="49">
        <v>5</v>
      </c>
    </row>
    <row r="10" spans="1:43" x14ac:dyDescent="0.25">
      <c r="A10" s="43">
        <v>9</v>
      </c>
      <c r="B10" s="48" t="s">
        <v>489</v>
      </c>
      <c r="C10" s="54" t="s">
        <v>511</v>
      </c>
      <c r="D10" s="54" t="s">
        <v>157</v>
      </c>
      <c r="E10" s="53">
        <f>VLOOKUP(B10,'Nilai Raport'!$B$2:$D$215,3,0)</f>
        <v>83.230769230769226</v>
      </c>
      <c r="F10" s="48">
        <v>5</v>
      </c>
      <c r="G10" s="48">
        <v>4</v>
      </c>
      <c r="H10" s="48">
        <v>5</v>
      </c>
      <c r="I10" s="48">
        <v>5</v>
      </c>
      <c r="J10" s="48">
        <v>2</v>
      </c>
      <c r="K10" s="48">
        <v>5</v>
      </c>
      <c r="L10" s="48">
        <v>4</v>
      </c>
      <c r="M10" s="48">
        <v>4</v>
      </c>
      <c r="N10" s="48">
        <v>4</v>
      </c>
      <c r="O10" s="48">
        <v>5</v>
      </c>
      <c r="P10" s="48">
        <v>4</v>
      </c>
      <c r="Q10" s="48">
        <v>4</v>
      </c>
      <c r="R10" s="48">
        <v>3</v>
      </c>
      <c r="S10" s="48">
        <v>4</v>
      </c>
      <c r="T10" s="48">
        <v>4</v>
      </c>
      <c r="U10" s="48">
        <v>3</v>
      </c>
      <c r="V10" s="48">
        <v>4</v>
      </c>
      <c r="W10" s="48">
        <v>4</v>
      </c>
      <c r="X10" s="48">
        <v>5</v>
      </c>
      <c r="Y10" s="48">
        <v>4</v>
      </c>
      <c r="Z10" s="48">
        <v>5</v>
      </c>
      <c r="AA10" s="48">
        <v>3</v>
      </c>
      <c r="AB10" s="48">
        <v>4</v>
      </c>
      <c r="AC10" s="48">
        <v>5</v>
      </c>
      <c r="AD10" s="48">
        <v>5</v>
      </c>
      <c r="AE10" s="48">
        <v>4</v>
      </c>
      <c r="AF10" s="48">
        <v>5</v>
      </c>
      <c r="AG10" s="48">
        <v>2</v>
      </c>
      <c r="AH10" s="48">
        <v>5</v>
      </c>
      <c r="AI10" s="48">
        <v>5</v>
      </c>
      <c r="AJ10" s="48">
        <v>5</v>
      </c>
      <c r="AK10" s="48">
        <v>5</v>
      </c>
      <c r="AL10" s="48">
        <v>5</v>
      </c>
      <c r="AM10" s="48">
        <v>5</v>
      </c>
      <c r="AN10" s="48">
        <v>5</v>
      </c>
      <c r="AO10" s="48">
        <v>5</v>
      </c>
      <c r="AP10" s="48">
        <v>5</v>
      </c>
      <c r="AQ10" s="48">
        <v>5</v>
      </c>
    </row>
    <row r="11" spans="1:43" x14ac:dyDescent="0.25">
      <c r="A11" s="43">
        <v>10</v>
      </c>
      <c r="B11" s="49" t="s">
        <v>490</v>
      </c>
      <c r="C11" s="55" t="s">
        <v>512</v>
      </c>
      <c r="D11" s="55" t="s">
        <v>157</v>
      </c>
      <c r="E11" s="53">
        <f>VLOOKUP(B11,'Nilai Raport'!$B$2:$D$215,3,0)</f>
        <v>81.692307692307693</v>
      </c>
      <c r="F11" s="49">
        <v>1</v>
      </c>
      <c r="G11" s="49">
        <v>3</v>
      </c>
      <c r="H11" s="49">
        <v>4</v>
      </c>
      <c r="I11" s="49">
        <v>5</v>
      </c>
      <c r="J11" s="49">
        <v>4</v>
      </c>
      <c r="K11" s="49">
        <v>4</v>
      </c>
      <c r="L11" s="49">
        <v>5</v>
      </c>
      <c r="M11" s="49">
        <v>5</v>
      </c>
      <c r="N11" s="49">
        <v>5</v>
      </c>
      <c r="O11" s="49">
        <v>3</v>
      </c>
      <c r="P11" s="49">
        <v>5</v>
      </c>
      <c r="Q11" s="49">
        <v>2</v>
      </c>
      <c r="R11" s="49">
        <v>3</v>
      </c>
      <c r="S11" s="49">
        <v>4</v>
      </c>
      <c r="T11" s="49">
        <v>5</v>
      </c>
      <c r="U11" s="49">
        <v>1</v>
      </c>
      <c r="V11" s="49">
        <v>4</v>
      </c>
      <c r="W11" s="49">
        <v>4</v>
      </c>
      <c r="X11" s="49">
        <v>5</v>
      </c>
      <c r="Y11" s="49">
        <v>4</v>
      </c>
      <c r="Z11" s="49">
        <v>5</v>
      </c>
      <c r="AA11" s="49">
        <v>5</v>
      </c>
      <c r="AB11" s="49">
        <v>4</v>
      </c>
      <c r="AC11" s="49">
        <v>5</v>
      </c>
      <c r="AD11" s="49">
        <v>5</v>
      </c>
      <c r="AE11" s="49">
        <v>5</v>
      </c>
      <c r="AF11" s="49">
        <v>4</v>
      </c>
      <c r="AG11" s="49">
        <v>3</v>
      </c>
      <c r="AH11" s="49">
        <v>5</v>
      </c>
      <c r="AI11" s="49">
        <v>5</v>
      </c>
      <c r="AJ11" s="49">
        <v>5</v>
      </c>
      <c r="AK11" s="49">
        <v>3</v>
      </c>
      <c r="AL11" s="49">
        <v>5</v>
      </c>
      <c r="AM11" s="49">
        <v>5</v>
      </c>
      <c r="AN11" s="49">
        <v>5</v>
      </c>
      <c r="AO11" s="49">
        <v>5</v>
      </c>
      <c r="AP11" s="49">
        <v>4</v>
      </c>
      <c r="AQ11" s="49">
        <v>5</v>
      </c>
    </row>
    <row r="12" spans="1:43" x14ac:dyDescent="0.25">
      <c r="A12" s="43">
        <v>11</v>
      </c>
      <c r="B12" s="42" t="s">
        <v>495</v>
      </c>
      <c r="C12" s="55" t="s">
        <v>511</v>
      </c>
      <c r="D12" s="55" t="s">
        <v>157</v>
      </c>
      <c r="E12" s="53">
        <f>VLOOKUP(B12,'Nilai Raport'!$B$2:$D$215,3,0)</f>
        <v>83</v>
      </c>
      <c r="F12" s="49">
        <v>4</v>
      </c>
      <c r="G12" s="49">
        <v>5</v>
      </c>
      <c r="H12" s="49">
        <v>5</v>
      </c>
      <c r="I12" s="49">
        <v>5</v>
      </c>
      <c r="J12" s="49">
        <v>3</v>
      </c>
      <c r="K12" s="49">
        <v>4</v>
      </c>
      <c r="L12" s="49">
        <v>5</v>
      </c>
      <c r="M12" s="49">
        <v>5</v>
      </c>
      <c r="N12" s="49">
        <v>5</v>
      </c>
      <c r="O12" s="49">
        <v>5</v>
      </c>
      <c r="P12" s="49">
        <v>5</v>
      </c>
      <c r="Q12" s="49">
        <v>5</v>
      </c>
      <c r="R12" s="49">
        <v>5</v>
      </c>
      <c r="S12" s="49">
        <v>5</v>
      </c>
      <c r="T12" s="49">
        <v>5</v>
      </c>
      <c r="U12" s="49">
        <v>5</v>
      </c>
      <c r="V12" s="49">
        <v>5</v>
      </c>
      <c r="W12" s="49">
        <v>5</v>
      </c>
      <c r="X12" s="49">
        <v>5</v>
      </c>
      <c r="Y12" s="49">
        <v>5</v>
      </c>
      <c r="Z12" s="49">
        <v>5</v>
      </c>
      <c r="AA12" s="49">
        <v>5</v>
      </c>
      <c r="AB12" s="49">
        <v>5</v>
      </c>
      <c r="AC12" s="49">
        <v>5</v>
      </c>
      <c r="AD12" s="49">
        <v>5</v>
      </c>
      <c r="AE12" s="49">
        <v>5</v>
      </c>
      <c r="AF12" s="49">
        <v>5</v>
      </c>
      <c r="AG12" s="49">
        <v>5</v>
      </c>
      <c r="AH12" s="49">
        <v>5</v>
      </c>
      <c r="AI12" s="49">
        <v>5</v>
      </c>
      <c r="AJ12" s="49">
        <v>5</v>
      </c>
      <c r="AK12" s="49">
        <v>5</v>
      </c>
      <c r="AL12" s="49">
        <v>5</v>
      </c>
      <c r="AM12" s="49">
        <v>4</v>
      </c>
      <c r="AN12" s="49">
        <v>4</v>
      </c>
      <c r="AO12" s="49">
        <v>4</v>
      </c>
      <c r="AP12" s="49">
        <v>5</v>
      </c>
      <c r="AQ12" s="49">
        <v>5</v>
      </c>
    </row>
    <row r="13" spans="1:43" x14ac:dyDescent="0.25">
      <c r="A13" s="43">
        <v>12</v>
      </c>
      <c r="B13" s="49" t="s">
        <v>493</v>
      </c>
      <c r="C13" s="55" t="s">
        <v>511</v>
      </c>
      <c r="D13" s="55" t="s">
        <v>157</v>
      </c>
      <c r="E13" s="53">
        <f>VLOOKUP(B13,'Nilai Raport'!$B$2:$D$215,3,0)</f>
        <v>80.307692307692307</v>
      </c>
      <c r="F13" s="49">
        <v>3</v>
      </c>
      <c r="G13" s="49">
        <v>3</v>
      </c>
      <c r="H13" s="49">
        <v>5</v>
      </c>
      <c r="I13" s="49">
        <v>4</v>
      </c>
      <c r="J13" s="49">
        <v>3</v>
      </c>
      <c r="K13" s="49">
        <v>3</v>
      </c>
      <c r="L13" s="49">
        <v>4</v>
      </c>
      <c r="M13" s="49">
        <v>4</v>
      </c>
      <c r="N13" s="49">
        <v>5</v>
      </c>
      <c r="O13" s="49">
        <v>5</v>
      </c>
      <c r="P13" s="49">
        <v>5</v>
      </c>
      <c r="Q13" s="49">
        <v>3</v>
      </c>
      <c r="R13" s="49">
        <v>4</v>
      </c>
      <c r="S13" s="49">
        <v>5</v>
      </c>
      <c r="T13" s="49">
        <v>5</v>
      </c>
      <c r="U13" s="49">
        <v>3</v>
      </c>
      <c r="V13" s="49">
        <v>4</v>
      </c>
      <c r="W13" s="49">
        <v>4</v>
      </c>
      <c r="X13" s="49">
        <v>5</v>
      </c>
      <c r="Y13" s="49">
        <v>4</v>
      </c>
      <c r="Z13" s="49">
        <v>3</v>
      </c>
      <c r="AA13" s="49">
        <v>5</v>
      </c>
      <c r="AB13" s="49">
        <v>5</v>
      </c>
      <c r="AC13" s="49">
        <v>5</v>
      </c>
      <c r="AD13" s="49">
        <v>5</v>
      </c>
      <c r="AE13" s="49">
        <v>5</v>
      </c>
      <c r="AF13" s="49">
        <v>5</v>
      </c>
      <c r="AG13" s="49">
        <v>5</v>
      </c>
      <c r="AH13" s="49">
        <v>5</v>
      </c>
      <c r="AI13" s="49">
        <v>5</v>
      </c>
      <c r="AJ13" s="49">
        <v>3</v>
      </c>
      <c r="AK13" s="49">
        <v>3</v>
      </c>
      <c r="AL13" s="49">
        <v>5</v>
      </c>
      <c r="AM13" s="49">
        <v>5</v>
      </c>
      <c r="AN13" s="49">
        <v>3</v>
      </c>
      <c r="AO13" s="49">
        <v>5</v>
      </c>
      <c r="AP13" s="49">
        <v>5</v>
      </c>
      <c r="AQ13" s="49">
        <v>5</v>
      </c>
    </row>
    <row r="14" spans="1:43" x14ac:dyDescent="0.25">
      <c r="A14" s="43">
        <v>13</v>
      </c>
      <c r="B14" s="42" t="s">
        <v>496</v>
      </c>
      <c r="C14" s="55" t="s">
        <v>511</v>
      </c>
      <c r="D14" s="55" t="s">
        <v>157</v>
      </c>
      <c r="E14" s="53">
        <f>VLOOKUP(B14,'Nilai Raport'!$B$2:$D$215,3,0)</f>
        <v>84.615384615384613</v>
      </c>
      <c r="F14" s="49">
        <v>3</v>
      </c>
      <c r="G14" s="49">
        <v>4</v>
      </c>
      <c r="H14" s="49">
        <v>3</v>
      </c>
      <c r="I14" s="49">
        <v>3</v>
      </c>
      <c r="J14" s="49">
        <v>2</v>
      </c>
      <c r="K14" s="49">
        <v>3</v>
      </c>
      <c r="L14" s="49">
        <v>3</v>
      </c>
      <c r="M14" s="49">
        <v>3</v>
      </c>
      <c r="N14" s="49">
        <v>3</v>
      </c>
      <c r="O14" s="49">
        <v>4</v>
      </c>
      <c r="P14" s="49">
        <v>3</v>
      </c>
      <c r="Q14" s="49">
        <v>3</v>
      </c>
      <c r="R14" s="49">
        <v>3</v>
      </c>
      <c r="S14" s="49">
        <v>4</v>
      </c>
      <c r="T14" s="49">
        <v>4</v>
      </c>
      <c r="U14" s="49">
        <v>2</v>
      </c>
      <c r="V14" s="49">
        <v>3</v>
      </c>
      <c r="W14" s="49">
        <v>3</v>
      </c>
      <c r="X14" s="49">
        <v>3</v>
      </c>
      <c r="Y14" s="49">
        <v>4</v>
      </c>
      <c r="Z14" s="49">
        <v>3</v>
      </c>
      <c r="AA14" s="49">
        <v>4</v>
      </c>
      <c r="AB14" s="49">
        <v>3</v>
      </c>
      <c r="AC14" s="49">
        <v>4</v>
      </c>
      <c r="AD14" s="49">
        <v>4</v>
      </c>
      <c r="AE14" s="49">
        <v>4</v>
      </c>
      <c r="AF14" s="49">
        <v>4</v>
      </c>
      <c r="AG14" s="49">
        <v>4</v>
      </c>
      <c r="AH14" s="49">
        <v>4</v>
      </c>
      <c r="AI14" s="49">
        <v>4</v>
      </c>
      <c r="AJ14" s="49">
        <v>4</v>
      </c>
      <c r="AK14" s="49">
        <v>3</v>
      </c>
      <c r="AL14" s="49">
        <v>4</v>
      </c>
      <c r="AM14" s="49">
        <v>3</v>
      </c>
      <c r="AN14" s="49">
        <v>4</v>
      </c>
      <c r="AO14" s="49">
        <v>4</v>
      </c>
      <c r="AP14" s="49">
        <v>4</v>
      </c>
      <c r="AQ14" s="49">
        <v>4</v>
      </c>
    </row>
    <row r="15" spans="1:43" x14ac:dyDescent="0.25">
      <c r="A15" s="43">
        <v>14</v>
      </c>
      <c r="B15" s="48" t="s">
        <v>499</v>
      </c>
      <c r="C15" s="54" t="s">
        <v>511</v>
      </c>
      <c r="D15" s="54" t="s">
        <v>157</v>
      </c>
      <c r="E15" s="53">
        <f>VLOOKUP(B15,'Nilai Raport'!$B$2:$D$215,3,0)</f>
        <v>83.92307692307692</v>
      </c>
      <c r="F15" s="48">
        <v>3</v>
      </c>
      <c r="G15" s="48">
        <v>5</v>
      </c>
      <c r="H15" s="48">
        <v>4</v>
      </c>
      <c r="I15" s="48">
        <v>5</v>
      </c>
      <c r="J15" s="48">
        <v>2</v>
      </c>
      <c r="K15" s="48">
        <v>1</v>
      </c>
      <c r="L15" s="48">
        <v>1</v>
      </c>
      <c r="M15" s="48">
        <v>2</v>
      </c>
      <c r="N15" s="48">
        <v>5</v>
      </c>
      <c r="O15" s="48">
        <v>1</v>
      </c>
      <c r="P15" s="48">
        <v>5</v>
      </c>
      <c r="Q15" s="48">
        <v>4</v>
      </c>
      <c r="R15" s="48">
        <v>3</v>
      </c>
      <c r="S15" s="48">
        <v>5</v>
      </c>
      <c r="T15" s="48">
        <v>5</v>
      </c>
      <c r="U15" s="48">
        <v>3</v>
      </c>
      <c r="V15" s="48">
        <v>5</v>
      </c>
      <c r="W15" s="48">
        <v>5</v>
      </c>
      <c r="X15" s="48">
        <v>5</v>
      </c>
      <c r="Y15" s="48">
        <v>5</v>
      </c>
      <c r="Z15" s="48">
        <v>3</v>
      </c>
      <c r="AA15" s="48">
        <v>5</v>
      </c>
      <c r="AB15" s="48">
        <v>3</v>
      </c>
      <c r="AC15" s="48">
        <v>5</v>
      </c>
      <c r="AD15" s="48">
        <v>3</v>
      </c>
      <c r="AE15" s="48">
        <v>4</v>
      </c>
      <c r="AF15" s="48">
        <v>5</v>
      </c>
      <c r="AG15" s="48">
        <v>3</v>
      </c>
      <c r="AH15" s="48">
        <v>5</v>
      </c>
      <c r="AI15" s="48">
        <v>5</v>
      </c>
      <c r="AJ15" s="48">
        <v>3</v>
      </c>
      <c r="AK15" s="48">
        <v>4</v>
      </c>
      <c r="AL15" s="48">
        <v>5</v>
      </c>
      <c r="AM15" s="48">
        <v>5</v>
      </c>
      <c r="AN15" s="48">
        <v>5</v>
      </c>
      <c r="AO15" s="48">
        <v>5</v>
      </c>
      <c r="AP15" s="48">
        <v>5</v>
      </c>
      <c r="AQ15" s="48">
        <v>5</v>
      </c>
    </row>
    <row r="16" spans="1:43" x14ac:dyDescent="0.25">
      <c r="A16" s="43">
        <v>15</v>
      </c>
      <c r="B16" s="49" t="s">
        <v>501</v>
      </c>
      <c r="C16" s="55" t="s">
        <v>511</v>
      </c>
      <c r="D16" s="55" t="s">
        <v>157</v>
      </c>
      <c r="E16" s="53">
        <f>VLOOKUP(B16,'Nilai Raport'!$B$2:$D$215,3,0)</f>
        <v>84.615384615384613</v>
      </c>
      <c r="F16" s="49">
        <v>5</v>
      </c>
      <c r="G16" s="49">
        <v>5</v>
      </c>
      <c r="H16" s="49">
        <v>4</v>
      </c>
      <c r="I16" s="49">
        <v>4</v>
      </c>
      <c r="J16" s="49">
        <v>3</v>
      </c>
      <c r="K16" s="49">
        <v>1</v>
      </c>
      <c r="L16" s="49">
        <v>5</v>
      </c>
      <c r="M16" s="49">
        <v>4</v>
      </c>
      <c r="N16" s="49">
        <v>5</v>
      </c>
      <c r="O16" s="49">
        <v>5</v>
      </c>
      <c r="P16" s="49">
        <v>4</v>
      </c>
      <c r="Q16" s="49">
        <v>5</v>
      </c>
      <c r="R16" s="49">
        <v>5</v>
      </c>
      <c r="S16" s="49">
        <v>5</v>
      </c>
      <c r="T16" s="49">
        <v>5</v>
      </c>
      <c r="U16" s="49">
        <v>4</v>
      </c>
      <c r="V16" s="49">
        <v>5</v>
      </c>
      <c r="W16" s="49">
        <v>5</v>
      </c>
      <c r="X16" s="49">
        <v>5</v>
      </c>
      <c r="Y16" s="49">
        <v>5</v>
      </c>
      <c r="Z16" s="49">
        <v>5</v>
      </c>
      <c r="AA16" s="49">
        <v>5</v>
      </c>
      <c r="AB16" s="49">
        <v>4</v>
      </c>
      <c r="AC16" s="49">
        <v>5</v>
      </c>
      <c r="AD16" s="49">
        <v>5</v>
      </c>
      <c r="AE16" s="49">
        <v>3</v>
      </c>
      <c r="AF16" s="49">
        <v>4</v>
      </c>
      <c r="AG16" s="49">
        <v>4</v>
      </c>
      <c r="AH16" s="49">
        <v>3</v>
      </c>
      <c r="AI16" s="49">
        <v>5</v>
      </c>
      <c r="AJ16" s="49">
        <v>5</v>
      </c>
      <c r="AK16" s="49">
        <v>4</v>
      </c>
      <c r="AL16" s="49">
        <v>4</v>
      </c>
      <c r="AM16" s="49">
        <v>5</v>
      </c>
      <c r="AN16" s="49">
        <v>5</v>
      </c>
      <c r="AO16" s="49">
        <v>5</v>
      </c>
      <c r="AP16" s="49">
        <v>5</v>
      </c>
      <c r="AQ16" s="49">
        <v>5</v>
      </c>
    </row>
    <row r="17" spans="1:43" x14ac:dyDescent="0.25">
      <c r="A17" s="43">
        <v>16</v>
      </c>
      <c r="B17" s="48" t="s">
        <v>502</v>
      </c>
      <c r="C17" s="54" t="s">
        <v>511</v>
      </c>
      <c r="D17" s="54" t="s">
        <v>157</v>
      </c>
      <c r="E17" s="53">
        <f>VLOOKUP(B17,'Nilai Raport'!$B$2:$D$215,3,0)</f>
        <v>82.538461538461533</v>
      </c>
      <c r="F17" s="48">
        <v>4</v>
      </c>
      <c r="G17" s="48">
        <v>4</v>
      </c>
      <c r="H17" s="48">
        <v>4</v>
      </c>
      <c r="I17" s="48">
        <v>3</v>
      </c>
      <c r="J17" s="48">
        <v>3</v>
      </c>
      <c r="K17" s="48">
        <v>3</v>
      </c>
      <c r="L17" s="48">
        <v>4</v>
      </c>
      <c r="M17" s="48">
        <v>3</v>
      </c>
      <c r="N17" s="48">
        <v>4</v>
      </c>
      <c r="O17" s="48">
        <v>3</v>
      </c>
      <c r="P17" s="48">
        <v>5</v>
      </c>
      <c r="Q17" s="48">
        <v>4</v>
      </c>
      <c r="R17" s="48">
        <v>4</v>
      </c>
      <c r="S17" s="48">
        <v>5</v>
      </c>
      <c r="T17" s="48">
        <v>5</v>
      </c>
      <c r="U17" s="48">
        <v>5</v>
      </c>
      <c r="V17" s="48">
        <v>5</v>
      </c>
      <c r="W17" s="48">
        <v>4</v>
      </c>
      <c r="X17" s="48">
        <v>5</v>
      </c>
      <c r="Y17" s="48">
        <v>5</v>
      </c>
      <c r="Z17" s="48">
        <v>5</v>
      </c>
      <c r="AA17" s="48">
        <v>5</v>
      </c>
      <c r="AB17" s="48">
        <v>5</v>
      </c>
      <c r="AC17" s="48">
        <v>5</v>
      </c>
      <c r="AD17" s="48">
        <v>5</v>
      </c>
      <c r="AE17" s="48">
        <v>4</v>
      </c>
      <c r="AF17" s="48">
        <v>4</v>
      </c>
      <c r="AG17" s="48">
        <v>3</v>
      </c>
      <c r="AH17" s="48">
        <v>4</v>
      </c>
      <c r="AI17" s="48">
        <v>5</v>
      </c>
      <c r="AJ17" s="48">
        <v>4</v>
      </c>
      <c r="AK17" s="48">
        <v>5</v>
      </c>
      <c r="AL17" s="48">
        <v>5</v>
      </c>
      <c r="AM17" s="48">
        <v>4</v>
      </c>
      <c r="AN17" s="48">
        <v>4</v>
      </c>
      <c r="AO17" s="48">
        <v>4</v>
      </c>
      <c r="AP17" s="48">
        <v>5</v>
      </c>
      <c r="AQ17" s="48">
        <v>5</v>
      </c>
    </row>
    <row r="18" spans="1:43" x14ac:dyDescent="0.25">
      <c r="A18" s="43">
        <v>17</v>
      </c>
      <c r="B18" s="49" t="s">
        <v>503</v>
      </c>
      <c r="C18" s="55" t="s">
        <v>511</v>
      </c>
      <c r="D18" s="55" t="s">
        <v>157</v>
      </c>
      <c r="E18" s="53">
        <f>VLOOKUP(B18,'Nilai Raport'!$B$2:$D$215,3,0)</f>
        <v>85.307692307692307</v>
      </c>
      <c r="F18" s="49">
        <v>3</v>
      </c>
      <c r="G18" s="49">
        <v>3</v>
      </c>
      <c r="H18" s="49">
        <v>4</v>
      </c>
      <c r="I18" s="49">
        <v>4</v>
      </c>
      <c r="J18" s="49">
        <v>2</v>
      </c>
      <c r="K18" s="49">
        <v>3</v>
      </c>
      <c r="L18" s="49">
        <v>3</v>
      </c>
      <c r="M18" s="49">
        <v>3</v>
      </c>
      <c r="N18" s="49">
        <v>4</v>
      </c>
      <c r="O18" s="49">
        <v>3</v>
      </c>
      <c r="P18" s="49">
        <v>4</v>
      </c>
      <c r="Q18" s="49">
        <v>3</v>
      </c>
      <c r="R18" s="49">
        <v>2</v>
      </c>
      <c r="S18" s="49">
        <v>3</v>
      </c>
      <c r="T18" s="49">
        <v>4</v>
      </c>
      <c r="U18" s="49">
        <v>3</v>
      </c>
      <c r="V18" s="49">
        <v>4</v>
      </c>
      <c r="W18" s="49">
        <v>5</v>
      </c>
      <c r="X18" s="49">
        <v>4</v>
      </c>
      <c r="Y18" s="49">
        <v>4</v>
      </c>
      <c r="Z18" s="49">
        <v>3</v>
      </c>
      <c r="AA18" s="49">
        <v>4</v>
      </c>
      <c r="AB18" s="49">
        <v>4</v>
      </c>
      <c r="AC18" s="49">
        <v>4</v>
      </c>
      <c r="AD18" s="49">
        <v>4</v>
      </c>
      <c r="AE18" s="49">
        <v>3</v>
      </c>
      <c r="AF18" s="49">
        <v>4</v>
      </c>
      <c r="AG18" s="49">
        <v>4</v>
      </c>
      <c r="AH18" s="49">
        <v>4</v>
      </c>
      <c r="AI18" s="49">
        <v>4</v>
      </c>
      <c r="AJ18" s="49">
        <v>3</v>
      </c>
      <c r="AK18" s="49">
        <v>3</v>
      </c>
      <c r="AL18" s="49">
        <v>4</v>
      </c>
      <c r="AM18" s="49">
        <v>4</v>
      </c>
      <c r="AN18" s="49">
        <v>4</v>
      </c>
      <c r="AO18" s="49">
        <v>5</v>
      </c>
      <c r="AP18" s="49">
        <v>5</v>
      </c>
      <c r="AQ18" s="49">
        <v>4</v>
      </c>
    </row>
    <row r="19" spans="1:43" x14ac:dyDescent="0.25">
      <c r="A19" s="43">
        <v>18</v>
      </c>
      <c r="B19" s="48" t="s">
        <v>504</v>
      </c>
      <c r="C19" s="54" t="s">
        <v>511</v>
      </c>
      <c r="D19" s="54" t="s">
        <v>157</v>
      </c>
      <c r="E19" s="53">
        <f>VLOOKUP(B19,'Nilai Raport'!$B$2:$D$215,3,0)</f>
        <v>80.230769230769226</v>
      </c>
      <c r="F19" s="48">
        <v>5</v>
      </c>
      <c r="G19" s="48">
        <v>5</v>
      </c>
      <c r="H19" s="48">
        <v>5</v>
      </c>
      <c r="I19" s="48">
        <v>5</v>
      </c>
      <c r="J19" s="48">
        <v>4</v>
      </c>
      <c r="K19" s="48">
        <v>3</v>
      </c>
      <c r="L19" s="48">
        <v>5</v>
      </c>
      <c r="M19" s="48">
        <v>5</v>
      </c>
      <c r="N19" s="48">
        <v>5</v>
      </c>
      <c r="O19" s="48">
        <v>5</v>
      </c>
      <c r="P19" s="48">
        <v>4</v>
      </c>
      <c r="Q19" s="48">
        <v>4</v>
      </c>
      <c r="R19" s="48">
        <v>5</v>
      </c>
      <c r="S19" s="48">
        <v>5</v>
      </c>
      <c r="T19" s="48">
        <v>4</v>
      </c>
      <c r="U19" s="48">
        <v>3</v>
      </c>
      <c r="V19" s="48">
        <v>4</v>
      </c>
      <c r="W19" s="48">
        <v>3</v>
      </c>
      <c r="X19" s="48">
        <v>5</v>
      </c>
      <c r="Y19" s="48">
        <v>5</v>
      </c>
      <c r="Z19" s="48">
        <v>5</v>
      </c>
      <c r="AA19" s="48">
        <v>5</v>
      </c>
      <c r="AB19" s="48">
        <v>4</v>
      </c>
      <c r="AC19" s="48">
        <v>5</v>
      </c>
      <c r="AD19" s="48">
        <v>4</v>
      </c>
      <c r="AE19" s="48">
        <v>5</v>
      </c>
      <c r="AF19" s="48">
        <v>5</v>
      </c>
      <c r="AG19" s="48">
        <v>5</v>
      </c>
      <c r="AH19" s="48">
        <v>4</v>
      </c>
      <c r="AI19" s="48">
        <v>4</v>
      </c>
      <c r="AJ19" s="48">
        <v>3</v>
      </c>
      <c r="AK19" s="48">
        <v>3</v>
      </c>
      <c r="AL19" s="48">
        <v>5</v>
      </c>
      <c r="AM19" s="48">
        <v>4</v>
      </c>
      <c r="AN19" s="48">
        <v>5</v>
      </c>
      <c r="AO19" s="48">
        <v>5</v>
      </c>
      <c r="AP19" s="48">
        <v>5</v>
      </c>
      <c r="AQ19" s="48">
        <v>5</v>
      </c>
    </row>
    <row r="20" spans="1:43" x14ac:dyDescent="0.25">
      <c r="A20" s="43">
        <v>19</v>
      </c>
      <c r="B20" s="49" t="s">
        <v>505</v>
      </c>
      <c r="C20" s="55" t="s">
        <v>511</v>
      </c>
      <c r="D20" s="55" t="s">
        <v>157</v>
      </c>
      <c r="E20" s="53">
        <f>VLOOKUP(B20,'Nilai Raport'!$B$2:$D$215,3,0)</f>
        <v>81.92307692307692</v>
      </c>
      <c r="F20" s="49">
        <v>4</v>
      </c>
      <c r="G20" s="49">
        <v>4</v>
      </c>
      <c r="H20" s="49">
        <v>4</v>
      </c>
      <c r="I20" s="49">
        <v>4</v>
      </c>
      <c r="J20" s="49">
        <v>5</v>
      </c>
      <c r="K20" s="49">
        <v>4</v>
      </c>
      <c r="L20" s="49">
        <v>4</v>
      </c>
      <c r="M20" s="49">
        <v>3</v>
      </c>
      <c r="N20" s="49">
        <v>4</v>
      </c>
      <c r="O20" s="49">
        <v>4</v>
      </c>
      <c r="P20" s="49">
        <v>4</v>
      </c>
      <c r="Q20" s="49">
        <v>3</v>
      </c>
      <c r="R20" s="49">
        <v>4</v>
      </c>
      <c r="S20" s="49">
        <v>5</v>
      </c>
      <c r="T20" s="49">
        <v>5</v>
      </c>
      <c r="U20" s="49">
        <v>4</v>
      </c>
      <c r="V20" s="49">
        <v>4</v>
      </c>
      <c r="W20" s="49">
        <v>4</v>
      </c>
      <c r="X20" s="49">
        <v>4</v>
      </c>
      <c r="Y20" s="49">
        <v>4</v>
      </c>
      <c r="Z20" s="49">
        <v>4</v>
      </c>
      <c r="AA20" s="49">
        <v>4</v>
      </c>
      <c r="AB20" s="49">
        <v>4</v>
      </c>
      <c r="AC20" s="49">
        <v>5</v>
      </c>
      <c r="AD20" s="49">
        <v>4</v>
      </c>
      <c r="AE20" s="49">
        <v>3</v>
      </c>
      <c r="AF20" s="49">
        <v>3</v>
      </c>
      <c r="AG20" s="49">
        <v>4</v>
      </c>
      <c r="AH20" s="49">
        <v>5</v>
      </c>
      <c r="AI20" s="49">
        <v>4</v>
      </c>
      <c r="AJ20" s="49">
        <v>4</v>
      </c>
      <c r="AK20" s="49">
        <v>3</v>
      </c>
      <c r="AL20" s="49">
        <v>4</v>
      </c>
      <c r="AM20" s="49">
        <v>4</v>
      </c>
      <c r="AN20" s="49">
        <v>5</v>
      </c>
      <c r="AO20" s="49">
        <v>4</v>
      </c>
      <c r="AP20" s="49">
        <v>4</v>
      </c>
      <c r="AQ20" s="49">
        <v>4</v>
      </c>
    </row>
    <row r="21" spans="1:43" x14ac:dyDescent="0.25">
      <c r="A21" s="43">
        <v>20</v>
      </c>
      <c r="B21" s="48" t="s">
        <v>506</v>
      </c>
      <c r="C21" s="54" t="s">
        <v>511</v>
      </c>
      <c r="D21" s="54" t="s">
        <v>157</v>
      </c>
      <c r="E21" s="53">
        <f>VLOOKUP(B21,'Nilai Raport'!$B$2:$D$215,3,0)</f>
        <v>82.84615384615384</v>
      </c>
      <c r="F21" s="48">
        <v>5</v>
      </c>
      <c r="G21" s="48">
        <v>5</v>
      </c>
      <c r="H21" s="48">
        <v>5</v>
      </c>
      <c r="I21" s="48">
        <v>5</v>
      </c>
      <c r="J21" s="48">
        <v>5</v>
      </c>
      <c r="K21" s="48">
        <v>5</v>
      </c>
      <c r="L21" s="48">
        <v>4</v>
      </c>
      <c r="M21" s="48">
        <v>4</v>
      </c>
      <c r="N21" s="48">
        <v>4</v>
      </c>
      <c r="O21" s="48">
        <v>5</v>
      </c>
      <c r="P21" s="48">
        <v>5</v>
      </c>
      <c r="Q21" s="48">
        <v>4</v>
      </c>
      <c r="R21" s="48">
        <v>3</v>
      </c>
      <c r="S21" s="48">
        <v>3</v>
      </c>
      <c r="T21" s="48">
        <v>5</v>
      </c>
      <c r="U21" s="48">
        <v>4</v>
      </c>
      <c r="V21" s="48">
        <v>4</v>
      </c>
      <c r="W21" s="48">
        <v>3</v>
      </c>
      <c r="X21" s="48">
        <v>4</v>
      </c>
      <c r="Y21" s="48">
        <v>5</v>
      </c>
      <c r="Z21" s="48">
        <v>4</v>
      </c>
      <c r="AA21" s="48">
        <v>5</v>
      </c>
      <c r="AB21" s="48">
        <v>5</v>
      </c>
      <c r="AC21" s="48">
        <v>5</v>
      </c>
      <c r="AD21" s="48">
        <v>5</v>
      </c>
      <c r="AE21" s="48">
        <v>5</v>
      </c>
      <c r="AF21" s="48">
        <v>5</v>
      </c>
      <c r="AG21" s="48">
        <v>5</v>
      </c>
      <c r="AH21" s="48">
        <v>5</v>
      </c>
      <c r="AI21" s="48">
        <v>5</v>
      </c>
      <c r="AJ21" s="48">
        <v>4</v>
      </c>
      <c r="AK21" s="48">
        <v>4</v>
      </c>
      <c r="AL21" s="48">
        <v>5</v>
      </c>
      <c r="AM21" s="48">
        <v>5</v>
      </c>
      <c r="AN21" s="48">
        <v>5</v>
      </c>
      <c r="AO21" s="48">
        <v>4</v>
      </c>
      <c r="AP21" s="48">
        <v>5</v>
      </c>
      <c r="AQ21" s="48">
        <v>5</v>
      </c>
    </row>
    <row r="22" spans="1:43" x14ac:dyDescent="0.25">
      <c r="A22" s="43">
        <v>21</v>
      </c>
      <c r="B22" s="48" t="s">
        <v>508</v>
      </c>
      <c r="C22" s="54" t="s">
        <v>511</v>
      </c>
      <c r="D22" s="54" t="s">
        <v>157</v>
      </c>
      <c r="E22" s="53">
        <f>VLOOKUP(B22,'Nilai Raport'!$B$2:$D$215,3,0)</f>
        <v>84.384615384615387</v>
      </c>
      <c r="F22" s="48">
        <v>4</v>
      </c>
      <c r="G22" s="48">
        <v>4</v>
      </c>
      <c r="H22" s="48">
        <v>4</v>
      </c>
      <c r="I22" s="48">
        <v>4</v>
      </c>
      <c r="J22" s="48">
        <v>4</v>
      </c>
      <c r="K22" s="48">
        <v>3</v>
      </c>
      <c r="L22" s="48">
        <v>3</v>
      </c>
      <c r="M22" s="48">
        <v>4</v>
      </c>
      <c r="N22" s="48">
        <v>4</v>
      </c>
      <c r="O22" s="48">
        <v>4</v>
      </c>
      <c r="P22" s="48">
        <v>4</v>
      </c>
      <c r="Q22" s="48">
        <v>4</v>
      </c>
      <c r="R22" s="48">
        <v>3</v>
      </c>
      <c r="S22" s="48">
        <v>3</v>
      </c>
      <c r="T22" s="48">
        <v>4</v>
      </c>
      <c r="U22" s="48">
        <v>4</v>
      </c>
      <c r="V22" s="48">
        <v>5</v>
      </c>
      <c r="W22" s="48">
        <v>4</v>
      </c>
      <c r="X22" s="48">
        <v>4</v>
      </c>
      <c r="Y22" s="48">
        <v>4</v>
      </c>
      <c r="Z22" s="48">
        <v>4</v>
      </c>
      <c r="AA22" s="48">
        <v>5</v>
      </c>
      <c r="AB22" s="48">
        <v>5</v>
      </c>
      <c r="AC22" s="48">
        <v>5</v>
      </c>
      <c r="AD22" s="48">
        <v>5</v>
      </c>
      <c r="AE22" s="48">
        <v>3</v>
      </c>
      <c r="AF22" s="48">
        <v>3</v>
      </c>
      <c r="AG22" s="48">
        <v>5</v>
      </c>
      <c r="AH22" s="48">
        <v>4</v>
      </c>
      <c r="AI22" s="48">
        <v>5</v>
      </c>
      <c r="AJ22" s="48">
        <v>5</v>
      </c>
      <c r="AK22" s="48">
        <v>5</v>
      </c>
      <c r="AL22" s="48">
        <v>5</v>
      </c>
      <c r="AM22" s="48">
        <v>5</v>
      </c>
      <c r="AN22" s="48">
        <v>5</v>
      </c>
      <c r="AO22" s="48">
        <v>5</v>
      </c>
      <c r="AP22" s="48">
        <v>3</v>
      </c>
      <c r="AQ22" s="48">
        <v>5</v>
      </c>
    </row>
    <row r="23" spans="1:43" x14ac:dyDescent="0.25">
      <c r="A23" s="43">
        <v>22</v>
      </c>
      <c r="B23" s="49" t="s">
        <v>509</v>
      </c>
      <c r="C23" s="55" t="s">
        <v>512</v>
      </c>
      <c r="D23" s="55" t="s">
        <v>157</v>
      </c>
      <c r="E23" s="53">
        <f>VLOOKUP(B23,'Nilai Raport'!$B$2:$D$215,3,0)</f>
        <v>84.538461538461533</v>
      </c>
      <c r="F23" s="49">
        <v>3</v>
      </c>
      <c r="G23" s="49">
        <v>4</v>
      </c>
      <c r="H23" s="49">
        <v>3</v>
      </c>
      <c r="I23" s="49">
        <v>3</v>
      </c>
      <c r="J23" s="49">
        <v>2</v>
      </c>
      <c r="K23" s="49">
        <v>4</v>
      </c>
      <c r="L23" s="49">
        <v>2</v>
      </c>
      <c r="M23" s="49">
        <v>3</v>
      </c>
      <c r="N23" s="49">
        <v>3</v>
      </c>
      <c r="O23" s="49">
        <v>2</v>
      </c>
      <c r="P23" s="49">
        <v>3</v>
      </c>
      <c r="Q23" s="49">
        <v>4</v>
      </c>
      <c r="R23" s="49">
        <v>3</v>
      </c>
      <c r="S23" s="49">
        <v>3</v>
      </c>
      <c r="T23" s="49">
        <v>5</v>
      </c>
      <c r="U23" s="49">
        <v>3</v>
      </c>
      <c r="V23" s="49">
        <v>4</v>
      </c>
      <c r="W23" s="49">
        <v>3</v>
      </c>
      <c r="X23" s="49">
        <v>4</v>
      </c>
      <c r="Y23" s="49">
        <v>4</v>
      </c>
      <c r="Z23" s="49">
        <v>4</v>
      </c>
      <c r="AA23" s="49">
        <v>4</v>
      </c>
      <c r="AB23" s="49">
        <v>4</v>
      </c>
      <c r="AC23" s="49">
        <v>5</v>
      </c>
      <c r="AD23" s="49">
        <v>5</v>
      </c>
      <c r="AE23" s="49">
        <v>4</v>
      </c>
      <c r="AF23" s="49">
        <v>3</v>
      </c>
      <c r="AG23" s="49">
        <v>2</v>
      </c>
      <c r="AH23" s="49">
        <v>5</v>
      </c>
      <c r="AI23" s="49">
        <v>4</v>
      </c>
      <c r="AJ23" s="49">
        <v>3</v>
      </c>
      <c r="AK23" s="49">
        <v>3</v>
      </c>
      <c r="AL23" s="49">
        <v>4</v>
      </c>
      <c r="AM23" s="49">
        <v>3</v>
      </c>
      <c r="AN23" s="49">
        <v>3</v>
      </c>
      <c r="AO23" s="49">
        <v>3</v>
      </c>
      <c r="AP23" s="49">
        <v>4</v>
      </c>
      <c r="AQ23" s="49">
        <v>5</v>
      </c>
    </row>
    <row r="24" spans="1:43" x14ac:dyDescent="0.25">
      <c r="A24" s="43">
        <v>23</v>
      </c>
      <c r="B24" s="48" t="s">
        <v>510</v>
      </c>
      <c r="C24" s="54" t="s">
        <v>511</v>
      </c>
      <c r="D24" s="54" t="s">
        <v>157</v>
      </c>
      <c r="E24" s="53">
        <f>VLOOKUP(B24,'Nilai Raport'!$B$2:$D$215,3,0)</f>
        <v>82.692307692307693</v>
      </c>
      <c r="F24" s="48">
        <v>3</v>
      </c>
      <c r="G24" s="48">
        <v>3</v>
      </c>
      <c r="H24" s="48">
        <v>4</v>
      </c>
      <c r="I24" s="48">
        <v>2</v>
      </c>
      <c r="J24" s="48">
        <v>2</v>
      </c>
      <c r="K24" s="48">
        <v>3</v>
      </c>
      <c r="L24" s="48">
        <v>4</v>
      </c>
      <c r="M24" s="48">
        <v>4</v>
      </c>
      <c r="N24" s="48">
        <v>4</v>
      </c>
      <c r="O24" s="48">
        <v>2</v>
      </c>
      <c r="P24" s="48">
        <v>5</v>
      </c>
      <c r="Q24" s="48">
        <v>3</v>
      </c>
      <c r="R24" s="48">
        <v>4</v>
      </c>
      <c r="S24" s="48">
        <v>5</v>
      </c>
      <c r="T24" s="48">
        <v>5</v>
      </c>
      <c r="U24" s="48">
        <v>5</v>
      </c>
      <c r="V24" s="48">
        <v>5</v>
      </c>
      <c r="W24" s="48">
        <v>5</v>
      </c>
      <c r="X24" s="48">
        <v>5</v>
      </c>
      <c r="Y24" s="48">
        <v>3</v>
      </c>
      <c r="Z24" s="48">
        <v>4</v>
      </c>
      <c r="AA24" s="48">
        <v>3</v>
      </c>
      <c r="AB24" s="48">
        <v>4</v>
      </c>
      <c r="AC24" s="48">
        <v>5</v>
      </c>
      <c r="AD24" s="48">
        <v>5</v>
      </c>
      <c r="AE24" s="48">
        <v>5</v>
      </c>
      <c r="AF24" s="48">
        <v>3</v>
      </c>
      <c r="AG24" s="48">
        <v>3</v>
      </c>
      <c r="AH24" s="48">
        <v>4</v>
      </c>
      <c r="AI24" s="48">
        <v>5</v>
      </c>
      <c r="AJ24" s="48">
        <v>4</v>
      </c>
      <c r="AK24" s="48">
        <v>4</v>
      </c>
      <c r="AL24" s="48">
        <v>4</v>
      </c>
      <c r="AM24" s="48">
        <v>5</v>
      </c>
      <c r="AN24" s="48">
        <v>5</v>
      </c>
      <c r="AO24" s="48">
        <v>3</v>
      </c>
      <c r="AP24" s="48">
        <v>5</v>
      </c>
      <c r="AQ24" s="48">
        <v>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7F18D-431E-46AF-81C6-14AD01AE02EA}">
  <dimension ref="A1:AU146"/>
  <sheetViews>
    <sheetView workbookViewId="0">
      <selection activeCell="AG99" sqref="AG99"/>
    </sheetView>
  </sheetViews>
  <sheetFormatPr defaultRowHeight="12.5" x14ac:dyDescent="0.25"/>
  <cols>
    <col min="2" max="2" width="33.6328125" bestFit="1" customWidth="1"/>
    <col min="3" max="3" width="12.7265625" bestFit="1" customWidth="1"/>
    <col min="4" max="4" width="8.7265625" style="39"/>
    <col min="5" max="5" width="10.81640625" bestFit="1" customWidth="1"/>
    <col min="6" max="6" width="12.81640625" customWidth="1"/>
    <col min="17" max="17" width="8.7265625" style="39"/>
  </cols>
  <sheetData>
    <row r="1" spans="1:47" ht="26" x14ac:dyDescent="0.3">
      <c r="A1" s="46" t="s">
        <v>250</v>
      </c>
      <c r="B1" s="46" t="s">
        <v>295</v>
      </c>
      <c r="C1" s="46" t="s">
        <v>2</v>
      </c>
      <c r="D1" s="46" t="s">
        <v>4</v>
      </c>
      <c r="E1" s="46" t="s">
        <v>296</v>
      </c>
      <c r="F1" s="58" t="s">
        <v>513</v>
      </c>
      <c r="G1" s="46" t="s">
        <v>255</v>
      </c>
      <c r="H1" s="46" t="s">
        <v>256</v>
      </c>
      <c r="I1" s="46" t="s">
        <v>257</v>
      </c>
      <c r="J1" s="46" t="s">
        <v>258</v>
      </c>
      <c r="K1" s="46" t="s">
        <v>259</v>
      </c>
      <c r="L1" s="46" t="s">
        <v>260</v>
      </c>
      <c r="M1" s="46" t="s">
        <v>261</v>
      </c>
      <c r="N1" s="46" t="s">
        <v>262</v>
      </c>
      <c r="O1" s="46" t="s">
        <v>263</v>
      </c>
      <c r="P1" s="46" t="s">
        <v>264</v>
      </c>
      <c r="Q1" s="46" t="s">
        <v>293</v>
      </c>
      <c r="R1" s="46" t="s">
        <v>265</v>
      </c>
      <c r="S1" s="46" t="s">
        <v>266</v>
      </c>
      <c r="T1" s="46" t="s">
        <v>267</v>
      </c>
      <c r="U1" s="46" t="s">
        <v>268</v>
      </c>
      <c r="V1" s="46" t="s">
        <v>269</v>
      </c>
      <c r="W1" s="46" t="s">
        <v>270</v>
      </c>
      <c r="X1" s="46" t="s">
        <v>271</v>
      </c>
      <c r="Y1" s="46" t="s">
        <v>272</v>
      </c>
      <c r="Z1" s="46" t="s">
        <v>273</v>
      </c>
      <c r="AA1" s="46" t="s">
        <v>274</v>
      </c>
      <c r="AB1" s="46" t="s">
        <v>275</v>
      </c>
      <c r="AC1" s="46" t="s">
        <v>276</v>
      </c>
      <c r="AD1" s="46" t="s">
        <v>277</v>
      </c>
      <c r="AE1" s="46" t="s">
        <v>278</v>
      </c>
      <c r="AF1" s="46" t="s">
        <v>279</v>
      </c>
      <c r="AG1" s="46" t="s">
        <v>280</v>
      </c>
      <c r="AH1" s="46" t="s">
        <v>281</v>
      </c>
      <c r="AI1" s="46" t="s">
        <v>282</v>
      </c>
      <c r="AJ1" s="46" t="s">
        <v>283</v>
      </c>
      <c r="AK1" s="46" t="s">
        <v>514</v>
      </c>
      <c r="AL1" s="46" t="s">
        <v>284</v>
      </c>
      <c r="AM1" s="46" t="s">
        <v>285</v>
      </c>
      <c r="AN1" s="46" t="s">
        <v>286</v>
      </c>
      <c r="AO1" s="46" t="s">
        <v>287</v>
      </c>
      <c r="AP1" s="46" t="s">
        <v>288</v>
      </c>
      <c r="AQ1" s="46" t="s">
        <v>289</v>
      </c>
      <c r="AR1" s="46" t="s">
        <v>290</v>
      </c>
      <c r="AS1" s="46" t="s">
        <v>291</v>
      </c>
      <c r="AT1" s="46" t="s">
        <v>292</v>
      </c>
      <c r="AU1" s="47" t="s">
        <v>293</v>
      </c>
    </row>
    <row r="2" spans="1:47" x14ac:dyDescent="0.25">
      <c r="A2" s="43">
        <v>1</v>
      </c>
      <c r="B2" s="44" t="s">
        <v>297</v>
      </c>
      <c r="C2" s="57" t="s">
        <v>511</v>
      </c>
      <c r="D2" s="57" t="s">
        <v>155</v>
      </c>
      <c r="E2" s="45">
        <f>VLOOKUP(B2,'Nilai Raport'!$B$2:$D$215,3,0)</f>
        <v>85.615384615384613</v>
      </c>
      <c r="F2" s="45" cm="1">
        <f t="array" ref="F2">ROUND(E2:E2,0)</f>
        <v>86</v>
      </c>
      <c r="G2" s="44">
        <v>3</v>
      </c>
      <c r="H2" s="44">
        <v>5</v>
      </c>
      <c r="I2" s="44">
        <v>3</v>
      </c>
      <c r="J2" s="44">
        <v>5</v>
      </c>
      <c r="K2" s="44">
        <v>4</v>
      </c>
      <c r="L2" s="44">
        <v>3</v>
      </c>
      <c r="M2" s="44">
        <v>3</v>
      </c>
      <c r="N2" s="44">
        <v>3</v>
      </c>
      <c r="O2" s="44">
        <v>5</v>
      </c>
      <c r="P2" s="44">
        <v>4</v>
      </c>
      <c r="Q2" s="59">
        <f>SUM(G2:P2)</f>
        <v>38</v>
      </c>
      <c r="R2" s="44">
        <v>5</v>
      </c>
      <c r="S2" s="44">
        <v>3</v>
      </c>
      <c r="T2" s="44">
        <v>3</v>
      </c>
      <c r="U2" s="44">
        <v>5</v>
      </c>
      <c r="V2" s="44">
        <v>5</v>
      </c>
      <c r="W2" s="44">
        <v>4</v>
      </c>
      <c r="X2" s="44">
        <v>4</v>
      </c>
      <c r="Y2" s="44">
        <v>4</v>
      </c>
      <c r="Z2" s="44">
        <v>4</v>
      </c>
      <c r="AA2" s="44">
        <v>4</v>
      </c>
      <c r="AB2" s="44">
        <v>5</v>
      </c>
      <c r="AC2" s="44">
        <v>5</v>
      </c>
      <c r="AD2" s="44">
        <v>5</v>
      </c>
      <c r="AE2" s="44">
        <v>5</v>
      </c>
      <c r="AF2" s="44">
        <v>5</v>
      </c>
      <c r="AG2" s="44">
        <v>5</v>
      </c>
      <c r="AH2" s="44">
        <v>4</v>
      </c>
      <c r="AI2" s="44">
        <v>4</v>
      </c>
      <c r="AJ2" s="44">
        <v>5</v>
      </c>
      <c r="AK2" s="60">
        <f>SUM(R2:AJ2)</f>
        <v>84</v>
      </c>
      <c r="AL2" s="44">
        <v>5</v>
      </c>
      <c r="AM2" s="44">
        <v>4</v>
      </c>
      <c r="AN2" s="44">
        <v>5</v>
      </c>
      <c r="AO2" s="44">
        <v>4</v>
      </c>
      <c r="AP2" s="44">
        <v>5</v>
      </c>
      <c r="AQ2" s="44">
        <v>4</v>
      </c>
      <c r="AR2" s="44">
        <v>5</v>
      </c>
      <c r="AS2" s="44">
        <v>5</v>
      </c>
      <c r="AT2" s="44">
        <v>5</v>
      </c>
      <c r="AU2" s="61">
        <f>SUM(AL2:AT2)</f>
        <v>42</v>
      </c>
    </row>
    <row r="3" spans="1:47" x14ac:dyDescent="0.25">
      <c r="A3" s="43">
        <v>2</v>
      </c>
      <c r="B3" s="44" t="s">
        <v>298</v>
      </c>
      <c r="C3" s="57" t="s">
        <v>512</v>
      </c>
      <c r="D3" s="57" t="s">
        <v>155</v>
      </c>
      <c r="E3" s="45">
        <f>VLOOKUP(B3,'Nilai Raport'!$B$2:$D$215,3,0)</f>
        <v>84.92307692307692</v>
      </c>
      <c r="F3" s="45" cm="1">
        <f t="array" ref="F3">ROUND(E3:E3,0)</f>
        <v>85</v>
      </c>
      <c r="G3" s="44">
        <v>5</v>
      </c>
      <c r="H3" s="44">
        <v>5</v>
      </c>
      <c r="I3" s="44">
        <v>5</v>
      </c>
      <c r="J3" s="44">
        <v>5</v>
      </c>
      <c r="K3" s="44">
        <v>3</v>
      </c>
      <c r="L3" s="44">
        <v>1</v>
      </c>
      <c r="M3" s="44">
        <v>4</v>
      </c>
      <c r="N3" s="44">
        <v>4</v>
      </c>
      <c r="O3" s="44">
        <v>5</v>
      </c>
      <c r="P3" s="44">
        <v>5</v>
      </c>
      <c r="Q3" s="59">
        <f t="shared" ref="Q3:Q66" si="0">SUM(G3:P3)</f>
        <v>42</v>
      </c>
      <c r="R3" s="44">
        <v>3</v>
      </c>
      <c r="S3" s="44">
        <v>2</v>
      </c>
      <c r="T3" s="44">
        <v>3</v>
      </c>
      <c r="U3" s="44">
        <v>3</v>
      </c>
      <c r="V3" s="44">
        <v>5</v>
      </c>
      <c r="W3" s="44">
        <v>3</v>
      </c>
      <c r="X3" s="44">
        <v>4</v>
      </c>
      <c r="Y3" s="44">
        <v>3</v>
      </c>
      <c r="Z3" s="44">
        <v>4</v>
      </c>
      <c r="AA3" s="44">
        <v>4</v>
      </c>
      <c r="AB3" s="44">
        <v>4</v>
      </c>
      <c r="AC3" s="44">
        <v>4</v>
      </c>
      <c r="AD3" s="44">
        <v>5</v>
      </c>
      <c r="AE3" s="44">
        <v>5</v>
      </c>
      <c r="AF3" s="44">
        <v>4</v>
      </c>
      <c r="AG3" s="44">
        <v>5</v>
      </c>
      <c r="AH3" s="44">
        <v>4</v>
      </c>
      <c r="AI3" s="44">
        <v>5</v>
      </c>
      <c r="AJ3" s="44">
        <v>5</v>
      </c>
      <c r="AK3" s="60">
        <f t="shared" ref="AK3:AK66" si="1">SUM(R3:AJ3)</f>
        <v>75</v>
      </c>
      <c r="AL3" s="44">
        <v>4</v>
      </c>
      <c r="AM3" s="44">
        <v>4</v>
      </c>
      <c r="AN3" s="44">
        <v>3</v>
      </c>
      <c r="AO3" s="44">
        <v>4</v>
      </c>
      <c r="AP3" s="44">
        <v>4</v>
      </c>
      <c r="AQ3" s="44">
        <v>3</v>
      </c>
      <c r="AR3" s="44">
        <v>4</v>
      </c>
      <c r="AS3" s="44">
        <v>4</v>
      </c>
      <c r="AT3" s="44">
        <v>5</v>
      </c>
      <c r="AU3" s="61">
        <f t="shared" ref="AU3:AU66" si="2">SUM(AL3:AT3)</f>
        <v>35</v>
      </c>
    </row>
    <row r="4" spans="1:47" x14ac:dyDescent="0.25">
      <c r="A4" s="43">
        <v>3</v>
      </c>
      <c r="B4" s="44" t="s">
        <v>299</v>
      </c>
      <c r="C4" s="57" t="s">
        <v>512</v>
      </c>
      <c r="D4" s="57" t="s">
        <v>155</v>
      </c>
      <c r="E4" s="45">
        <f>VLOOKUP(B4,'Nilai Raport'!$B$2:$D$215,3,0)</f>
        <v>83.615384615384613</v>
      </c>
      <c r="F4" s="45" cm="1">
        <f t="array" ref="F4">ROUND(E4:E4,0)</f>
        <v>84</v>
      </c>
      <c r="G4" s="44">
        <v>3</v>
      </c>
      <c r="H4" s="44">
        <v>4</v>
      </c>
      <c r="I4" s="44">
        <v>4</v>
      </c>
      <c r="J4" s="44">
        <v>4</v>
      </c>
      <c r="K4" s="44">
        <v>3</v>
      </c>
      <c r="L4" s="44">
        <v>3</v>
      </c>
      <c r="M4" s="44">
        <v>3</v>
      </c>
      <c r="N4" s="44">
        <v>4</v>
      </c>
      <c r="O4" s="44">
        <v>4</v>
      </c>
      <c r="P4" s="44">
        <v>4</v>
      </c>
      <c r="Q4" s="59">
        <f t="shared" si="0"/>
        <v>36</v>
      </c>
      <c r="R4" s="44">
        <v>4</v>
      </c>
      <c r="S4" s="44">
        <v>4</v>
      </c>
      <c r="T4" s="44">
        <v>4</v>
      </c>
      <c r="U4" s="44">
        <v>4</v>
      </c>
      <c r="V4" s="44">
        <v>4</v>
      </c>
      <c r="W4" s="44">
        <v>4</v>
      </c>
      <c r="X4" s="44">
        <v>4</v>
      </c>
      <c r="Y4" s="44">
        <v>4</v>
      </c>
      <c r="Z4" s="44">
        <v>4</v>
      </c>
      <c r="AA4" s="44">
        <v>4</v>
      </c>
      <c r="AB4" s="44">
        <v>4</v>
      </c>
      <c r="AC4" s="44">
        <v>4</v>
      </c>
      <c r="AD4" s="44">
        <v>4</v>
      </c>
      <c r="AE4" s="44">
        <v>4</v>
      </c>
      <c r="AF4" s="44">
        <v>4</v>
      </c>
      <c r="AG4" s="44">
        <v>4</v>
      </c>
      <c r="AH4" s="44">
        <v>4</v>
      </c>
      <c r="AI4" s="44">
        <v>4</v>
      </c>
      <c r="AJ4" s="44">
        <v>4</v>
      </c>
      <c r="AK4" s="60">
        <f t="shared" si="1"/>
        <v>76</v>
      </c>
      <c r="AL4" s="44">
        <v>4</v>
      </c>
      <c r="AM4" s="44">
        <v>4</v>
      </c>
      <c r="AN4" s="44">
        <v>4</v>
      </c>
      <c r="AO4" s="44">
        <v>4</v>
      </c>
      <c r="AP4" s="44">
        <v>4</v>
      </c>
      <c r="AQ4" s="44">
        <v>4</v>
      </c>
      <c r="AR4" s="44">
        <v>4</v>
      </c>
      <c r="AS4" s="44">
        <v>4</v>
      </c>
      <c r="AT4" s="44">
        <v>4</v>
      </c>
      <c r="AU4" s="61">
        <f t="shared" si="2"/>
        <v>36</v>
      </c>
    </row>
    <row r="5" spans="1:47" x14ac:dyDescent="0.25">
      <c r="A5" s="43">
        <v>4</v>
      </c>
      <c r="B5" s="44" t="s">
        <v>313</v>
      </c>
      <c r="C5" s="57" t="s">
        <v>512</v>
      </c>
      <c r="D5" s="57" t="s">
        <v>155</v>
      </c>
      <c r="E5" s="45">
        <f>VLOOKUP(B5,'Nilai Raport'!$B$2:$D$215,3,0)</f>
        <v>83.92307692307692</v>
      </c>
      <c r="F5" s="45" cm="1">
        <f t="array" ref="F5">ROUND(E5:E5,0)</f>
        <v>84</v>
      </c>
      <c r="G5" s="44">
        <v>5</v>
      </c>
      <c r="H5" s="44">
        <v>5</v>
      </c>
      <c r="I5" s="44">
        <v>5</v>
      </c>
      <c r="J5" s="44">
        <v>5</v>
      </c>
      <c r="K5" s="44">
        <v>4</v>
      </c>
      <c r="L5" s="44">
        <v>4</v>
      </c>
      <c r="M5" s="44">
        <v>4</v>
      </c>
      <c r="N5" s="44">
        <v>5</v>
      </c>
      <c r="O5" s="44">
        <v>5</v>
      </c>
      <c r="P5" s="44">
        <v>5</v>
      </c>
      <c r="Q5" s="59">
        <f t="shared" si="0"/>
        <v>47</v>
      </c>
      <c r="R5" s="44">
        <v>4</v>
      </c>
      <c r="S5" s="44">
        <v>3</v>
      </c>
      <c r="T5" s="44">
        <v>3</v>
      </c>
      <c r="U5" s="44">
        <v>4</v>
      </c>
      <c r="V5" s="44">
        <v>4</v>
      </c>
      <c r="W5" s="44">
        <v>3</v>
      </c>
      <c r="X5" s="44">
        <v>4</v>
      </c>
      <c r="Y5" s="44">
        <v>3</v>
      </c>
      <c r="Z5" s="44">
        <v>4</v>
      </c>
      <c r="AA5" s="44">
        <v>4</v>
      </c>
      <c r="AB5" s="44">
        <v>5</v>
      </c>
      <c r="AC5" s="44">
        <v>5</v>
      </c>
      <c r="AD5" s="44">
        <v>4</v>
      </c>
      <c r="AE5" s="44">
        <v>5</v>
      </c>
      <c r="AF5" s="44">
        <v>5</v>
      </c>
      <c r="AG5" s="44">
        <v>3</v>
      </c>
      <c r="AH5" s="44">
        <v>5</v>
      </c>
      <c r="AI5" s="44">
        <v>5</v>
      </c>
      <c r="AJ5" s="44">
        <v>4</v>
      </c>
      <c r="AK5" s="60">
        <f t="shared" si="1"/>
        <v>77</v>
      </c>
      <c r="AL5" s="44">
        <v>4</v>
      </c>
      <c r="AM5" s="44">
        <v>5</v>
      </c>
      <c r="AN5" s="44">
        <v>3</v>
      </c>
      <c r="AO5" s="44">
        <v>4</v>
      </c>
      <c r="AP5" s="44">
        <v>4</v>
      </c>
      <c r="AQ5" s="44">
        <v>4</v>
      </c>
      <c r="AR5" s="44">
        <v>5</v>
      </c>
      <c r="AS5" s="44">
        <v>5</v>
      </c>
      <c r="AT5" s="44">
        <v>5</v>
      </c>
      <c r="AU5" s="61">
        <f t="shared" si="2"/>
        <v>39</v>
      </c>
    </row>
    <row r="6" spans="1:47" x14ac:dyDescent="0.25">
      <c r="A6" s="43">
        <v>5</v>
      </c>
      <c r="B6" s="44" t="s">
        <v>300</v>
      </c>
      <c r="C6" s="57" t="s">
        <v>512</v>
      </c>
      <c r="D6" s="57" t="s">
        <v>155</v>
      </c>
      <c r="E6" s="45">
        <f>VLOOKUP(B6,'Nilai Raport'!$B$2:$D$215,3,0)</f>
        <v>85.307692307692307</v>
      </c>
      <c r="F6" s="45" cm="1">
        <f t="array" ref="F6">ROUND(E6:E6,0)</f>
        <v>85</v>
      </c>
      <c r="G6" s="44">
        <v>3</v>
      </c>
      <c r="H6" s="44">
        <v>4</v>
      </c>
      <c r="I6" s="44">
        <v>4</v>
      </c>
      <c r="J6" s="44">
        <v>3</v>
      </c>
      <c r="K6" s="44">
        <v>2</v>
      </c>
      <c r="L6" s="44">
        <v>4</v>
      </c>
      <c r="M6" s="44">
        <v>3</v>
      </c>
      <c r="N6" s="44">
        <v>4</v>
      </c>
      <c r="O6" s="44">
        <v>4</v>
      </c>
      <c r="P6" s="44">
        <v>3</v>
      </c>
      <c r="Q6" s="59">
        <f t="shared" si="0"/>
        <v>34</v>
      </c>
      <c r="R6" s="44">
        <v>4</v>
      </c>
      <c r="S6" s="44">
        <v>3</v>
      </c>
      <c r="T6" s="44">
        <v>4</v>
      </c>
      <c r="U6" s="44">
        <v>5</v>
      </c>
      <c r="V6" s="44">
        <v>4</v>
      </c>
      <c r="W6" s="44">
        <v>4</v>
      </c>
      <c r="X6" s="44">
        <v>3</v>
      </c>
      <c r="Y6" s="44">
        <v>5</v>
      </c>
      <c r="Z6" s="44">
        <v>4</v>
      </c>
      <c r="AA6" s="44">
        <v>4</v>
      </c>
      <c r="AB6" s="44">
        <v>4</v>
      </c>
      <c r="AC6" s="44">
        <v>4</v>
      </c>
      <c r="AD6" s="44">
        <v>4</v>
      </c>
      <c r="AE6" s="44">
        <v>4</v>
      </c>
      <c r="AF6" s="44">
        <v>5</v>
      </c>
      <c r="AG6" s="44">
        <v>4</v>
      </c>
      <c r="AH6" s="44">
        <v>5</v>
      </c>
      <c r="AI6" s="44">
        <v>4</v>
      </c>
      <c r="AJ6" s="44">
        <v>4</v>
      </c>
      <c r="AK6" s="60">
        <f t="shared" si="1"/>
        <v>78</v>
      </c>
      <c r="AL6" s="44">
        <v>4</v>
      </c>
      <c r="AM6" s="44">
        <v>4</v>
      </c>
      <c r="AN6" s="44">
        <v>3</v>
      </c>
      <c r="AO6" s="44">
        <v>5</v>
      </c>
      <c r="AP6" s="44">
        <v>4</v>
      </c>
      <c r="AQ6" s="44">
        <v>5</v>
      </c>
      <c r="AR6" s="44">
        <v>5</v>
      </c>
      <c r="AS6" s="44">
        <v>3</v>
      </c>
      <c r="AT6" s="44">
        <v>5</v>
      </c>
      <c r="AU6" s="61">
        <f t="shared" si="2"/>
        <v>38</v>
      </c>
    </row>
    <row r="7" spans="1:47" x14ac:dyDescent="0.25">
      <c r="A7" s="43">
        <v>6</v>
      </c>
      <c r="B7" s="44" t="s">
        <v>314</v>
      </c>
      <c r="C7" s="57" t="s">
        <v>512</v>
      </c>
      <c r="D7" s="57" t="s">
        <v>155</v>
      </c>
      <c r="E7" s="45">
        <f>VLOOKUP(B7,'Nilai Raport'!$B$2:$D$215,3,0)</f>
        <v>84.84615384615384</v>
      </c>
      <c r="F7" s="45" cm="1">
        <f t="array" ref="F7">ROUND(E7:E7,0)</f>
        <v>85</v>
      </c>
      <c r="G7" s="44">
        <v>3</v>
      </c>
      <c r="H7" s="44">
        <v>4</v>
      </c>
      <c r="I7" s="44">
        <v>4</v>
      </c>
      <c r="J7" s="44">
        <v>3</v>
      </c>
      <c r="K7" s="44">
        <v>2</v>
      </c>
      <c r="L7" s="44">
        <v>3</v>
      </c>
      <c r="M7" s="44">
        <v>3</v>
      </c>
      <c r="N7" s="44">
        <v>4</v>
      </c>
      <c r="O7" s="44">
        <v>5</v>
      </c>
      <c r="P7" s="44">
        <v>5</v>
      </c>
      <c r="Q7" s="59">
        <f t="shared" si="0"/>
        <v>36</v>
      </c>
      <c r="R7" s="44">
        <v>5</v>
      </c>
      <c r="S7" s="44">
        <v>5</v>
      </c>
      <c r="T7" s="44">
        <v>5</v>
      </c>
      <c r="U7" s="44">
        <v>5</v>
      </c>
      <c r="V7" s="44">
        <v>5</v>
      </c>
      <c r="W7" s="44">
        <v>4</v>
      </c>
      <c r="X7" s="44">
        <v>4</v>
      </c>
      <c r="Y7" s="44">
        <v>4</v>
      </c>
      <c r="Z7" s="44">
        <v>3</v>
      </c>
      <c r="AA7" s="44">
        <v>4</v>
      </c>
      <c r="AB7" s="44">
        <v>3</v>
      </c>
      <c r="AC7" s="44">
        <v>4</v>
      </c>
      <c r="AD7" s="44">
        <v>4</v>
      </c>
      <c r="AE7" s="44">
        <v>4</v>
      </c>
      <c r="AF7" s="44">
        <v>4</v>
      </c>
      <c r="AG7" s="44">
        <v>5</v>
      </c>
      <c r="AH7" s="44">
        <v>5</v>
      </c>
      <c r="AI7" s="44">
        <v>5</v>
      </c>
      <c r="AJ7" s="44">
        <v>5</v>
      </c>
      <c r="AK7" s="60">
        <f t="shared" si="1"/>
        <v>83</v>
      </c>
      <c r="AL7" s="44">
        <v>4</v>
      </c>
      <c r="AM7" s="44">
        <v>5</v>
      </c>
      <c r="AN7" s="44">
        <v>4</v>
      </c>
      <c r="AO7" s="44">
        <v>4</v>
      </c>
      <c r="AP7" s="44">
        <v>4</v>
      </c>
      <c r="AQ7" s="44">
        <v>4</v>
      </c>
      <c r="AR7" s="44">
        <v>5</v>
      </c>
      <c r="AS7" s="44">
        <v>5</v>
      </c>
      <c r="AT7" s="44">
        <v>5</v>
      </c>
      <c r="AU7" s="61">
        <f t="shared" si="2"/>
        <v>40</v>
      </c>
    </row>
    <row r="8" spans="1:47" x14ac:dyDescent="0.25">
      <c r="A8" s="43">
        <v>7</v>
      </c>
      <c r="B8" s="44" t="s">
        <v>315</v>
      </c>
      <c r="C8" s="57" t="s">
        <v>512</v>
      </c>
      <c r="D8" s="57" t="s">
        <v>155</v>
      </c>
      <c r="E8" s="45">
        <f>VLOOKUP(B8,'Nilai Raport'!$B$2:$D$215,3,0)</f>
        <v>84.84615384615384</v>
      </c>
      <c r="F8" s="45" cm="1">
        <f t="array" ref="F8">ROUND(E8:E8,0)</f>
        <v>85</v>
      </c>
      <c r="G8" s="44">
        <v>5</v>
      </c>
      <c r="H8" s="44">
        <v>5</v>
      </c>
      <c r="I8" s="44">
        <v>5</v>
      </c>
      <c r="J8" s="44">
        <v>5</v>
      </c>
      <c r="K8" s="44">
        <v>3</v>
      </c>
      <c r="L8" s="44">
        <v>3</v>
      </c>
      <c r="M8" s="44">
        <v>5</v>
      </c>
      <c r="N8" s="44">
        <v>5</v>
      </c>
      <c r="O8" s="44">
        <v>4</v>
      </c>
      <c r="P8" s="44">
        <v>5</v>
      </c>
      <c r="Q8" s="59">
        <f t="shared" si="0"/>
        <v>45</v>
      </c>
      <c r="R8" s="44">
        <v>5</v>
      </c>
      <c r="S8" s="44">
        <v>5</v>
      </c>
      <c r="T8" s="44">
        <v>5</v>
      </c>
      <c r="U8" s="44">
        <v>4</v>
      </c>
      <c r="V8" s="44">
        <v>5</v>
      </c>
      <c r="W8" s="44">
        <v>3</v>
      </c>
      <c r="X8" s="44">
        <v>4</v>
      </c>
      <c r="Y8" s="44">
        <v>5</v>
      </c>
      <c r="Z8" s="44">
        <v>4</v>
      </c>
      <c r="AA8" s="44">
        <v>4</v>
      </c>
      <c r="AB8" s="44">
        <v>4</v>
      </c>
      <c r="AC8" s="44">
        <v>5</v>
      </c>
      <c r="AD8" s="44">
        <v>4</v>
      </c>
      <c r="AE8" s="44">
        <v>5</v>
      </c>
      <c r="AF8" s="44">
        <v>5</v>
      </c>
      <c r="AG8" s="44">
        <v>4</v>
      </c>
      <c r="AH8" s="44">
        <v>5</v>
      </c>
      <c r="AI8" s="44">
        <v>5</v>
      </c>
      <c r="AJ8" s="44">
        <v>5</v>
      </c>
      <c r="AK8" s="60">
        <f t="shared" si="1"/>
        <v>86</v>
      </c>
      <c r="AL8" s="44">
        <v>4</v>
      </c>
      <c r="AM8" s="44">
        <v>4</v>
      </c>
      <c r="AN8" s="44">
        <v>3</v>
      </c>
      <c r="AO8" s="44">
        <v>5</v>
      </c>
      <c r="AP8" s="44">
        <v>5</v>
      </c>
      <c r="AQ8" s="44">
        <v>4</v>
      </c>
      <c r="AR8" s="44">
        <v>5</v>
      </c>
      <c r="AS8" s="44">
        <v>5</v>
      </c>
      <c r="AT8" s="44">
        <v>5</v>
      </c>
      <c r="AU8" s="61">
        <f t="shared" si="2"/>
        <v>40</v>
      </c>
    </row>
    <row r="9" spans="1:47" x14ac:dyDescent="0.25">
      <c r="A9" s="43">
        <v>8</v>
      </c>
      <c r="B9" s="42" t="s">
        <v>316</v>
      </c>
      <c r="C9" s="57" t="s">
        <v>511</v>
      </c>
      <c r="D9" s="57" t="s">
        <v>155</v>
      </c>
      <c r="E9" s="45">
        <f>VLOOKUP(B9,'Nilai Raport'!$B$2:$D$215,3,0)</f>
        <v>86.384615384615387</v>
      </c>
      <c r="F9" s="45" cm="1">
        <f t="array" ref="F9">ROUND(E9:E9,0)</f>
        <v>86</v>
      </c>
      <c r="G9" s="44">
        <v>5</v>
      </c>
      <c r="H9" s="44">
        <v>5</v>
      </c>
      <c r="I9" s="44">
        <v>5</v>
      </c>
      <c r="J9" s="44">
        <v>3</v>
      </c>
      <c r="K9" s="44">
        <v>3</v>
      </c>
      <c r="L9" s="44">
        <v>5</v>
      </c>
      <c r="M9" s="44">
        <v>4</v>
      </c>
      <c r="N9" s="44">
        <v>4</v>
      </c>
      <c r="O9" s="44">
        <v>4</v>
      </c>
      <c r="P9" s="44">
        <v>5</v>
      </c>
      <c r="Q9" s="59">
        <f t="shared" si="0"/>
        <v>43</v>
      </c>
      <c r="R9" s="44">
        <v>4</v>
      </c>
      <c r="S9" s="44">
        <v>4</v>
      </c>
      <c r="T9" s="44">
        <v>4</v>
      </c>
      <c r="U9" s="44">
        <v>4</v>
      </c>
      <c r="V9" s="44">
        <v>4</v>
      </c>
      <c r="W9" s="44">
        <v>2</v>
      </c>
      <c r="X9" s="44">
        <v>4</v>
      </c>
      <c r="Y9" s="44">
        <v>3</v>
      </c>
      <c r="Z9" s="44">
        <v>4</v>
      </c>
      <c r="AA9" s="44">
        <v>4</v>
      </c>
      <c r="AB9" s="44">
        <v>3</v>
      </c>
      <c r="AC9" s="44">
        <v>4</v>
      </c>
      <c r="AD9" s="44">
        <v>5</v>
      </c>
      <c r="AE9" s="44">
        <v>4</v>
      </c>
      <c r="AF9" s="44">
        <v>4</v>
      </c>
      <c r="AG9" s="44">
        <v>4</v>
      </c>
      <c r="AH9" s="44">
        <v>4</v>
      </c>
      <c r="AI9" s="44">
        <v>4</v>
      </c>
      <c r="AJ9" s="44">
        <v>5</v>
      </c>
      <c r="AK9" s="60">
        <f t="shared" si="1"/>
        <v>74</v>
      </c>
      <c r="AL9" s="44">
        <v>4</v>
      </c>
      <c r="AM9" s="44">
        <v>4</v>
      </c>
      <c r="AN9" s="44">
        <v>3</v>
      </c>
      <c r="AO9" s="44">
        <v>4</v>
      </c>
      <c r="AP9" s="44">
        <v>4</v>
      </c>
      <c r="AQ9" s="44">
        <v>4</v>
      </c>
      <c r="AR9" s="44">
        <v>4</v>
      </c>
      <c r="AS9" s="44">
        <v>4</v>
      </c>
      <c r="AT9" s="44">
        <v>4</v>
      </c>
      <c r="AU9" s="61">
        <f t="shared" si="2"/>
        <v>35</v>
      </c>
    </row>
    <row r="10" spans="1:47" x14ac:dyDescent="0.25">
      <c r="A10" s="43">
        <v>9</v>
      </c>
      <c r="B10" s="42" t="s">
        <v>317</v>
      </c>
      <c r="C10" s="57" t="s">
        <v>512</v>
      </c>
      <c r="D10" s="57" t="s">
        <v>155</v>
      </c>
      <c r="E10" s="45">
        <f>VLOOKUP(B10,'Nilai Raport'!$B$2:$D$215,3,0)</f>
        <v>84.461538461538467</v>
      </c>
      <c r="F10" s="45" cm="1">
        <f t="array" ref="F10">ROUND(E10:E10,0)</f>
        <v>84</v>
      </c>
      <c r="G10" s="44">
        <v>4</v>
      </c>
      <c r="H10" s="44">
        <v>5</v>
      </c>
      <c r="I10" s="44">
        <v>5</v>
      </c>
      <c r="J10" s="44">
        <v>5</v>
      </c>
      <c r="K10" s="44">
        <v>3</v>
      </c>
      <c r="L10" s="44">
        <v>4</v>
      </c>
      <c r="M10" s="44">
        <v>4</v>
      </c>
      <c r="N10" s="44">
        <v>4</v>
      </c>
      <c r="O10" s="44">
        <v>4</v>
      </c>
      <c r="P10" s="44">
        <v>4</v>
      </c>
      <c r="Q10" s="59">
        <f t="shared" si="0"/>
        <v>42</v>
      </c>
      <c r="R10" s="44">
        <v>4</v>
      </c>
      <c r="S10" s="44">
        <v>5</v>
      </c>
      <c r="T10" s="44">
        <v>5</v>
      </c>
      <c r="U10" s="44">
        <v>5</v>
      </c>
      <c r="V10" s="44">
        <v>4</v>
      </c>
      <c r="W10" s="44">
        <v>4</v>
      </c>
      <c r="X10" s="44">
        <v>4</v>
      </c>
      <c r="Y10" s="44">
        <v>4</v>
      </c>
      <c r="Z10" s="44">
        <v>4</v>
      </c>
      <c r="AA10" s="44">
        <v>5</v>
      </c>
      <c r="AB10" s="44">
        <v>4</v>
      </c>
      <c r="AC10" s="44">
        <v>4</v>
      </c>
      <c r="AD10" s="44">
        <v>4</v>
      </c>
      <c r="AE10" s="44">
        <v>4</v>
      </c>
      <c r="AF10" s="44">
        <v>4</v>
      </c>
      <c r="AG10" s="44">
        <v>5</v>
      </c>
      <c r="AH10" s="44">
        <v>5</v>
      </c>
      <c r="AI10" s="44">
        <v>4</v>
      </c>
      <c r="AJ10" s="44">
        <v>5</v>
      </c>
      <c r="AK10" s="60">
        <f t="shared" si="1"/>
        <v>83</v>
      </c>
      <c r="AL10" s="44">
        <v>4</v>
      </c>
      <c r="AM10" s="44">
        <v>5</v>
      </c>
      <c r="AN10" s="44">
        <v>3</v>
      </c>
      <c r="AO10" s="44">
        <v>5</v>
      </c>
      <c r="AP10" s="44">
        <v>5</v>
      </c>
      <c r="AQ10" s="44">
        <v>3</v>
      </c>
      <c r="AR10" s="44">
        <v>5</v>
      </c>
      <c r="AS10" s="44">
        <v>5</v>
      </c>
      <c r="AT10" s="44">
        <v>5</v>
      </c>
      <c r="AU10" s="61">
        <f t="shared" si="2"/>
        <v>40</v>
      </c>
    </row>
    <row r="11" spans="1:47" x14ac:dyDescent="0.25">
      <c r="A11" s="43">
        <v>10</v>
      </c>
      <c r="B11" s="42" t="s">
        <v>318</v>
      </c>
      <c r="C11" s="57" t="s">
        <v>512</v>
      </c>
      <c r="D11" s="57" t="s">
        <v>155</v>
      </c>
      <c r="E11" s="45">
        <f>VLOOKUP(B11,'Nilai Raport'!$B$2:$D$215,3,0)</f>
        <v>85.538461538461533</v>
      </c>
      <c r="F11" s="45" cm="1">
        <f t="array" ref="F11">ROUND(E11:E11,0)</f>
        <v>86</v>
      </c>
      <c r="G11" s="44">
        <v>5</v>
      </c>
      <c r="H11" s="44">
        <v>5</v>
      </c>
      <c r="I11" s="44">
        <v>5</v>
      </c>
      <c r="J11" s="44">
        <v>5</v>
      </c>
      <c r="K11" s="44">
        <v>5</v>
      </c>
      <c r="L11" s="44">
        <v>5</v>
      </c>
      <c r="M11" s="44">
        <v>5</v>
      </c>
      <c r="N11" s="44">
        <v>5</v>
      </c>
      <c r="O11" s="44">
        <v>5</v>
      </c>
      <c r="P11" s="44">
        <v>5</v>
      </c>
      <c r="Q11" s="59">
        <f t="shared" si="0"/>
        <v>50</v>
      </c>
      <c r="R11" s="44">
        <v>3</v>
      </c>
      <c r="S11" s="44">
        <v>3</v>
      </c>
      <c r="T11" s="44">
        <v>3</v>
      </c>
      <c r="U11" s="44">
        <v>5</v>
      </c>
      <c r="V11" s="44">
        <v>5</v>
      </c>
      <c r="W11" s="44">
        <v>5</v>
      </c>
      <c r="X11" s="44">
        <v>5</v>
      </c>
      <c r="Y11" s="44">
        <v>5</v>
      </c>
      <c r="Z11" s="44">
        <v>5</v>
      </c>
      <c r="AA11" s="44">
        <v>5</v>
      </c>
      <c r="AB11" s="44">
        <v>5</v>
      </c>
      <c r="AC11" s="44">
        <v>5</v>
      </c>
      <c r="AD11" s="44">
        <v>5</v>
      </c>
      <c r="AE11" s="44">
        <v>5</v>
      </c>
      <c r="AF11" s="44">
        <v>5</v>
      </c>
      <c r="AG11" s="44">
        <v>5</v>
      </c>
      <c r="AH11" s="44">
        <v>5</v>
      </c>
      <c r="AI11" s="44">
        <v>5</v>
      </c>
      <c r="AJ11" s="44">
        <v>5</v>
      </c>
      <c r="AK11" s="60">
        <f t="shared" si="1"/>
        <v>89</v>
      </c>
      <c r="AL11" s="44">
        <v>5</v>
      </c>
      <c r="AM11" s="44">
        <v>4</v>
      </c>
      <c r="AN11" s="44">
        <v>4</v>
      </c>
      <c r="AO11" s="44">
        <v>5</v>
      </c>
      <c r="AP11" s="44">
        <v>5</v>
      </c>
      <c r="AQ11" s="44">
        <v>3</v>
      </c>
      <c r="AR11" s="44">
        <v>4</v>
      </c>
      <c r="AS11" s="44">
        <v>5</v>
      </c>
      <c r="AT11" s="44">
        <v>5</v>
      </c>
      <c r="AU11" s="61">
        <f t="shared" si="2"/>
        <v>40</v>
      </c>
    </row>
    <row r="12" spans="1:47" x14ac:dyDescent="0.25">
      <c r="A12" s="43">
        <v>11</v>
      </c>
      <c r="B12" s="42" t="s">
        <v>319</v>
      </c>
      <c r="C12" s="57" t="s">
        <v>512</v>
      </c>
      <c r="D12" s="57" t="s">
        <v>155</v>
      </c>
      <c r="E12" s="45">
        <f>VLOOKUP(B12,'Nilai Raport'!$B$2:$D$215,3,0)</f>
        <v>84.92307692307692</v>
      </c>
      <c r="F12" s="45" cm="1">
        <f t="array" ref="F12">ROUND(E12:E12,0)</f>
        <v>85</v>
      </c>
      <c r="G12" s="44">
        <v>4</v>
      </c>
      <c r="H12" s="44">
        <v>4</v>
      </c>
      <c r="I12" s="44">
        <v>4</v>
      </c>
      <c r="J12" s="44">
        <v>4</v>
      </c>
      <c r="K12" s="44">
        <v>2</v>
      </c>
      <c r="L12" s="44">
        <v>3</v>
      </c>
      <c r="M12" s="44">
        <v>4</v>
      </c>
      <c r="N12" s="44">
        <v>4</v>
      </c>
      <c r="O12" s="44">
        <v>4</v>
      </c>
      <c r="P12" s="44">
        <v>4</v>
      </c>
      <c r="Q12" s="59">
        <f t="shared" si="0"/>
        <v>37</v>
      </c>
      <c r="R12" s="44">
        <v>4</v>
      </c>
      <c r="S12" s="44">
        <v>4</v>
      </c>
      <c r="T12" s="44">
        <v>4</v>
      </c>
      <c r="U12" s="44">
        <v>3</v>
      </c>
      <c r="V12" s="44">
        <v>4</v>
      </c>
      <c r="W12" s="44">
        <v>3</v>
      </c>
      <c r="X12" s="44">
        <v>4</v>
      </c>
      <c r="Y12" s="44">
        <v>4</v>
      </c>
      <c r="Z12" s="44">
        <v>4</v>
      </c>
      <c r="AA12" s="44">
        <v>4</v>
      </c>
      <c r="AB12" s="44">
        <v>3</v>
      </c>
      <c r="AC12" s="44">
        <v>4</v>
      </c>
      <c r="AD12" s="44">
        <v>4</v>
      </c>
      <c r="AE12" s="44">
        <v>4</v>
      </c>
      <c r="AF12" s="44">
        <v>4</v>
      </c>
      <c r="AG12" s="44">
        <v>4</v>
      </c>
      <c r="AH12" s="44">
        <v>4</v>
      </c>
      <c r="AI12" s="44">
        <v>4</v>
      </c>
      <c r="AJ12" s="44">
        <v>4</v>
      </c>
      <c r="AK12" s="60">
        <f t="shared" si="1"/>
        <v>73</v>
      </c>
      <c r="AL12" s="44">
        <v>4</v>
      </c>
      <c r="AM12" s="44">
        <v>4</v>
      </c>
      <c r="AN12" s="44">
        <v>3</v>
      </c>
      <c r="AO12" s="44">
        <v>4</v>
      </c>
      <c r="AP12" s="44">
        <v>4</v>
      </c>
      <c r="AQ12" s="44">
        <v>4</v>
      </c>
      <c r="AR12" s="44">
        <v>4</v>
      </c>
      <c r="AS12" s="44">
        <v>4</v>
      </c>
      <c r="AT12" s="44">
        <v>4</v>
      </c>
      <c r="AU12" s="61">
        <f t="shared" si="2"/>
        <v>35</v>
      </c>
    </row>
    <row r="13" spans="1:47" x14ac:dyDescent="0.25">
      <c r="A13" s="43">
        <v>12</v>
      </c>
      <c r="B13" s="42" t="s">
        <v>320</v>
      </c>
      <c r="C13" s="57" t="s">
        <v>512</v>
      </c>
      <c r="D13" s="57" t="s">
        <v>155</v>
      </c>
      <c r="E13" s="45">
        <f>VLOOKUP(B13,'Nilai Raport'!$B$2:$D$215,3,0)</f>
        <v>84.84615384615384</v>
      </c>
      <c r="F13" s="45" cm="1">
        <f t="array" ref="F13">ROUND(E13:E13,0)</f>
        <v>85</v>
      </c>
      <c r="G13" s="44">
        <v>5</v>
      </c>
      <c r="H13" s="44">
        <v>4</v>
      </c>
      <c r="I13" s="44">
        <v>4</v>
      </c>
      <c r="J13" s="44">
        <v>3</v>
      </c>
      <c r="K13" s="44">
        <v>3</v>
      </c>
      <c r="L13" s="44">
        <v>3</v>
      </c>
      <c r="M13" s="44">
        <v>3</v>
      </c>
      <c r="N13" s="44">
        <v>4</v>
      </c>
      <c r="O13" s="44">
        <v>3</v>
      </c>
      <c r="P13" s="44">
        <v>4</v>
      </c>
      <c r="Q13" s="59">
        <f t="shared" si="0"/>
        <v>36</v>
      </c>
      <c r="R13" s="44">
        <v>4</v>
      </c>
      <c r="S13" s="44">
        <v>4</v>
      </c>
      <c r="T13" s="44">
        <v>5</v>
      </c>
      <c r="U13" s="44">
        <v>4</v>
      </c>
      <c r="V13" s="44">
        <v>4</v>
      </c>
      <c r="W13" s="44">
        <v>4</v>
      </c>
      <c r="X13" s="44">
        <v>4</v>
      </c>
      <c r="Y13" s="44">
        <v>4</v>
      </c>
      <c r="Z13" s="44">
        <v>4</v>
      </c>
      <c r="AA13" s="44">
        <v>4</v>
      </c>
      <c r="AB13" s="44">
        <v>4</v>
      </c>
      <c r="AC13" s="44">
        <v>4</v>
      </c>
      <c r="AD13" s="44">
        <v>4</v>
      </c>
      <c r="AE13" s="44">
        <v>4</v>
      </c>
      <c r="AF13" s="44">
        <v>4</v>
      </c>
      <c r="AG13" s="44">
        <v>5</v>
      </c>
      <c r="AH13" s="44">
        <v>4</v>
      </c>
      <c r="AI13" s="44">
        <v>4</v>
      </c>
      <c r="AJ13" s="44">
        <v>4</v>
      </c>
      <c r="AK13" s="60">
        <f t="shared" si="1"/>
        <v>78</v>
      </c>
      <c r="AL13" s="44">
        <v>4</v>
      </c>
      <c r="AM13" s="44">
        <v>4</v>
      </c>
      <c r="AN13" s="44">
        <v>3</v>
      </c>
      <c r="AO13" s="44">
        <v>4</v>
      </c>
      <c r="AP13" s="44">
        <v>4</v>
      </c>
      <c r="AQ13" s="44">
        <v>4</v>
      </c>
      <c r="AR13" s="44">
        <v>4</v>
      </c>
      <c r="AS13" s="44">
        <v>5</v>
      </c>
      <c r="AT13" s="44">
        <v>5</v>
      </c>
      <c r="AU13" s="61">
        <f t="shared" si="2"/>
        <v>37</v>
      </c>
    </row>
    <row r="14" spans="1:47" x14ac:dyDescent="0.25">
      <c r="A14" s="43">
        <v>13</v>
      </c>
      <c r="B14" s="42" t="s">
        <v>321</v>
      </c>
      <c r="C14" s="57" t="s">
        <v>512</v>
      </c>
      <c r="D14" s="57" t="s">
        <v>155</v>
      </c>
      <c r="E14" s="45">
        <f>VLOOKUP(B14,'Nilai Raport'!$B$2:$D$215,3,0)</f>
        <v>86</v>
      </c>
      <c r="F14" s="45" cm="1">
        <f t="array" ref="F14">ROUND(E14:E14,0)</f>
        <v>86</v>
      </c>
      <c r="G14" s="44">
        <v>5</v>
      </c>
      <c r="H14" s="44">
        <v>5</v>
      </c>
      <c r="I14" s="44">
        <v>5</v>
      </c>
      <c r="J14" s="44">
        <v>4</v>
      </c>
      <c r="K14" s="44">
        <v>3</v>
      </c>
      <c r="L14" s="44">
        <v>3</v>
      </c>
      <c r="M14" s="44">
        <v>5</v>
      </c>
      <c r="N14" s="44">
        <v>5</v>
      </c>
      <c r="O14" s="44">
        <v>5</v>
      </c>
      <c r="P14" s="44">
        <v>5</v>
      </c>
      <c r="Q14" s="59">
        <f t="shared" si="0"/>
        <v>45</v>
      </c>
      <c r="R14" s="44">
        <v>5</v>
      </c>
      <c r="S14" s="44">
        <v>3</v>
      </c>
      <c r="T14" s="44">
        <v>4</v>
      </c>
      <c r="U14" s="44">
        <v>4</v>
      </c>
      <c r="V14" s="44">
        <v>4</v>
      </c>
      <c r="W14" s="44">
        <v>3</v>
      </c>
      <c r="X14" s="44">
        <v>4</v>
      </c>
      <c r="Y14" s="44">
        <v>3</v>
      </c>
      <c r="Z14" s="44">
        <v>4</v>
      </c>
      <c r="AA14" s="44">
        <v>4</v>
      </c>
      <c r="AB14" s="44">
        <v>4</v>
      </c>
      <c r="AC14" s="44">
        <v>4</v>
      </c>
      <c r="AD14" s="44">
        <v>5</v>
      </c>
      <c r="AE14" s="44">
        <v>4</v>
      </c>
      <c r="AF14" s="44">
        <v>4</v>
      </c>
      <c r="AG14" s="44">
        <v>5</v>
      </c>
      <c r="AH14" s="44">
        <v>5</v>
      </c>
      <c r="AI14" s="44">
        <v>4</v>
      </c>
      <c r="AJ14" s="44">
        <v>5</v>
      </c>
      <c r="AK14" s="60">
        <f t="shared" si="1"/>
        <v>78</v>
      </c>
      <c r="AL14" s="44">
        <v>5</v>
      </c>
      <c r="AM14" s="44">
        <v>3</v>
      </c>
      <c r="AN14" s="44">
        <v>4</v>
      </c>
      <c r="AO14" s="44">
        <v>5</v>
      </c>
      <c r="AP14" s="44">
        <v>5</v>
      </c>
      <c r="AQ14" s="44">
        <v>4</v>
      </c>
      <c r="AR14" s="44">
        <v>4</v>
      </c>
      <c r="AS14" s="44">
        <v>5</v>
      </c>
      <c r="AT14" s="44">
        <v>5</v>
      </c>
      <c r="AU14" s="61">
        <f t="shared" si="2"/>
        <v>40</v>
      </c>
    </row>
    <row r="15" spans="1:47" x14ac:dyDescent="0.25">
      <c r="A15" s="43">
        <v>14</v>
      </c>
      <c r="B15" s="44" t="s">
        <v>306</v>
      </c>
      <c r="C15" s="57" t="s">
        <v>512</v>
      </c>
      <c r="D15" s="57" t="s">
        <v>155</v>
      </c>
      <c r="E15" s="45">
        <f>VLOOKUP(B15,'Nilai Raport'!$B$2:$D$215,3,0)</f>
        <v>86.07692307692308</v>
      </c>
      <c r="F15" s="45" cm="1">
        <f t="array" ref="F15">ROUND(E15:E15,0)</f>
        <v>86</v>
      </c>
      <c r="G15" s="44">
        <v>4</v>
      </c>
      <c r="H15" s="44">
        <v>4</v>
      </c>
      <c r="I15" s="44">
        <v>4</v>
      </c>
      <c r="J15" s="44">
        <v>5</v>
      </c>
      <c r="K15" s="44">
        <v>4</v>
      </c>
      <c r="L15" s="44">
        <v>3</v>
      </c>
      <c r="M15" s="44">
        <v>5</v>
      </c>
      <c r="N15" s="44">
        <v>5</v>
      </c>
      <c r="O15" s="44">
        <v>5</v>
      </c>
      <c r="P15" s="44">
        <v>5</v>
      </c>
      <c r="Q15" s="59">
        <f t="shared" si="0"/>
        <v>44</v>
      </c>
      <c r="R15" s="44">
        <v>4</v>
      </c>
      <c r="S15" s="44">
        <v>4</v>
      </c>
      <c r="T15" s="44">
        <v>3</v>
      </c>
      <c r="U15" s="44">
        <v>4</v>
      </c>
      <c r="V15" s="44">
        <v>5</v>
      </c>
      <c r="W15" s="44">
        <v>5</v>
      </c>
      <c r="X15" s="44">
        <v>4</v>
      </c>
      <c r="Y15" s="44">
        <v>4</v>
      </c>
      <c r="Z15" s="44">
        <v>4</v>
      </c>
      <c r="AA15" s="44">
        <v>4</v>
      </c>
      <c r="AB15" s="44">
        <v>3</v>
      </c>
      <c r="AC15" s="44">
        <v>4</v>
      </c>
      <c r="AD15" s="44">
        <v>4</v>
      </c>
      <c r="AE15" s="44">
        <v>4</v>
      </c>
      <c r="AF15" s="44">
        <v>4</v>
      </c>
      <c r="AG15" s="44">
        <v>4</v>
      </c>
      <c r="AH15" s="44">
        <v>4</v>
      </c>
      <c r="AI15" s="44">
        <v>4</v>
      </c>
      <c r="AJ15" s="44">
        <v>4</v>
      </c>
      <c r="AK15" s="60">
        <f t="shared" si="1"/>
        <v>76</v>
      </c>
      <c r="AL15" s="44">
        <v>4</v>
      </c>
      <c r="AM15" s="44">
        <v>4</v>
      </c>
      <c r="AN15" s="44">
        <v>4</v>
      </c>
      <c r="AO15" s="44">
        <v>4</v>
      </c>
      <c r="AP15" s="44">
        <v>4</v>
      </c>
      <c r="AQ15" s="44">
        <v>4</v>
      </c>
      <c r="AR15" s="44">
        <v>5</v>
      </c>
      <c r="AS15" s="44">
        <v>4</v>
      </c>
      <c r="AT15" s="44">
        <v>5</v>
      </c>
      <c r="AU15" s="61">
        <f t="shared" si="2"/>
        <v>38</v>
      </c>
    </row>
    <row r="16" spans="1:47" x14ac:dyDescent="0.25">
      <c r="A16" s="43">
        <v>15</v>
      </c>
      <c r="B16" s="42" t="s">
        <v>322</v>
      </c>
      <c r="C16" s="57" t="s">
        <v>512</v>
      </c>
      <c r="D16" s="57" t="s">
        <v>155</v>
      </c>
      <c r="E16" s="45">
        <f>VLOOKUP(B16,'Nilai Raport'!$B$2:$D$215,3,0)</f>
        <v>85.84615384615384</v>
      </c>
      <c r="F16" s="45" cm="1">
        <f t="array" ref="F16">ROUND(E16:E16,0)</f>
        <v>86</v>
      </c>
      <c r="G16" s="44">
        <v>4</v>
      </c>
      <c r="H16" s="44">
        <v>4</v>
      </c>
      <c r="I16" s="44">
        <v>5</v>
      </c>
      <c r="J16" s="44">
        <v>4</v>
      </c>
      <c r="K16" s="44">
        <v>3</v>
      </c>
      <c r="L16" s="44">
        <v>4</v>
      </c>
      <c r="M16" s="44">
        <v>5</v>
      </c>
      <c r="N16" s="44">
        <v>5</v>
      </c>
      <c r="O16" s="44">
        <v>4</v>
      </c>
      <c r="P16" s="44">
        <v>5</v>
      </c>
      <c r="Q16" s="59">
        <f t="shared" si="0"/>
        <v>43</v>
      </c>
      <c r="R16" s="44">
        <v>3</v>
      </c>
      <c r="S16" s="44">
        <v>3</v>
      </c>
      <c r="T16" s="44">
        <v>2</v>
      </c>
      <c r="U16" s="44">
        <v>3</v>
      </c>
      <c r="V16" s="44">
        <v>4</v>
      </c>
      <c r="W16" s="44">
        <v>3</v>
      </c>
      <c r="X16" s="44">
        <v>4</v>
      </c>
      <c r="Y16" s="44">
        <v>3</v>
      </c>
      <c r="Z16" s="44">
        <v>3</v>
      </c>
      <c r="AA16" s="44">
        <v>4</v>
      </c>
      <c r="AB16" s="44">
        <v>3</v>
      </c>
      <c r="AC16" s="44">
        <v>4</v>
      </c>
      <c r="AD16" s="44">
        <v>4</v>
      </c>
      <c r="AE16" s="44">
        <v>4</v>
      </c>
      <c r="AF16" s="44">
        <v>4</v>
      </c>
      <c r="AG16" s="44">
        <v>5</v>
      </c>
      <c r="AH16" s="44">
        <v>5</v>
      </c>
      <c r="AI16" s="44">
        <v>3</v>
      </c>
      <c r="AJ16" s="44">
        <v>4</v>
      </c>
      <c r="AK16" s="60">
        <f t="shared" si="1"/>
        <v>68</v>
      </c>
      <c r="AL16" s="44">
        <v>4</v>
      </c>
      <c r="AM16" s="44">
        <v>4</v>
      </c>
      <c r="AN16" s="44">
        <v>4</v>
      </c>
      <c r="AO16" s="44">
        <v>3</v>
      </c>
      <c r="AP16" s="44">
        <v>4</v>
      </c>
      <c r="AQ16" s="44">
        <v>3</v>
      </c>
      <c r="AR16" s="44">
        <v>5</v>
      </c>
      <c r="AS16" s="44">
        <v>5</v>
      </c>
      <c r="AT16" s="44">
        <v>5</v>
      </c>
      <c r="AU16" s="61">
        <f t="shared" si="2"/>
        <v>37</v>
      </c>
    </row>
    <row r="17" spans="1:47" x14ac:dyDescent="0.25">
      <c r="A17" s="43">
        <v>16</v>
      </c>
      <c r="B17" s="42" t="s">
        <v>323</v>
      </c>
      <c r="C17" s="57" t="s">
        <v>512</v>
      </c>
      <c r="D17" s="57" t="s">
        <v>155</v>
      </c>
      <c r="E17" s="45">
        <f>VLOOKUP(B17,'Nilai Raport'!$B$2:$D$215,3,0)</f>
        <v>83.461538461538467</v>
      </c>
      <c r="F17" s="45" cm="1">
        <f t="array" ref="F17">ROUND(E17:E17,0)</f>
        <v>83</v>
      </c>
      <c r="G17" s="44">
        <v>5</v>
      </c>
      <c r="H17" s="44">
        <v>5</v>
      </c>
      <c r="I17" s="44">
        <v>4</v>
      </c>
      <c r="J17" s="44">
        <v>4</v>
      </c>
      <c r="K17" s="44">
        <v>3</v>
      </c>
      <c r="L17" s="44">
        <v>3</v>
      </c>
      <c r="M17" s="44">
        <v>4</v>
      </c>
      <c r="N17" s="44">
        <v>5</v>
      </c>
      <c r="O17" s="44">
        <v>5</v>
      </c>
      <c r="P17" s="44">
        <v>5</v>
      </c>
      <c r="Q17" s="59">
        <f t="shared" si="0"/>
        <v>43</v>
      </c>
      <c r="R17" s="44">
        <v>5</v>
      </c>
      <c r="S17" s="44">
        <v>3</v>
      </c>
      <c r="T17" s="44">
        <v>5</v>
      </c>
      <c r="U17" s="44">
        <v>5</v>
      </c>
      <c r="V17" s="44">
        <v>3</v>
      </c>
      <c r="W17" s="44">
        <v>5</v>
      </c>
      <c r="X17" s="44">
        <v>4</v>
      </c>
      <c r="Y17" s="44">
        <v>5</v>
      </c>
      <c r="Z17" s="44">
        <v>4</v>
      </c>
      <c r="AA17" s="44">
        <v>4</v>
      </c>
      <c r="AB17" s="44">
        <v>5</v>
      </c>
      <c r="AC17" s="44">
        <v>5</v>
      </c>
      <c r="AD17" s="44">
        <v>4</v>
      </c>
      <c r="AE17" s="44">
        <v>4</v>
      </c>
      <c r="AF17" s="44">
        <v>4</v>
      </c>
      <c r="AG17" s="44">
        <v>4</v>
      </c>
      <c r="AH17" s="44">
        <v>4</v>
      </c>
      <c r="AI17" s="44">
        <v>5</v>
      </c>
      <c r="AJ17" s="44">
        <v>4</v>
      </c>
      <c r="AK17" s="60">
        <f t="shared" si="1"/>
        <v>82</v>
      </c>
      <c r="AL17" s="44">
        <v>5</v>
      </c>
      <c r="AM17" s="44">
        <v>3</v>
      </c>
      <c r="AN17" s="44">
        <v>3</v>
      </c>
      <c r="AO17" s="44">
        <v>5</v>
      </c>
      <c r="AP17" s="44">
        <v>5</v>
      </c>
      <c r="AQ17" s="44">
        <v>3</v>
      </c>
      <c r="AR17" s="44">
        <v>4</v>
      </c>
      <c r="AS17" s="44">
        <v>4</v>
      </c>
      <c r="AT17" s="44">
        <v>5</v>
      </c>
      <c r="AU17" s="61">
        <f t="shared" si="2"/>
        <v>37</v>
      </c>
    </row>
    <row r="18" spans="1:47" x14ac:dyDescent="0.25">
      <c r="A18" s="43">
        <v>17</v>
      </c>
      <c r="B18" s="44" t="s">
        <v>308</v>
      </c>
      <c r="C18" s="57" t="s">
        <v>511</v>
      </c>
      <c r="D18" s="57" t="s">
        <v>155</v>
      </c>
      <c r="E18" s="45">
        <f>VLOOKUP(B18,'Nilai Raport'!$B$2:$D$215,3,0)</f>
        <v>86.769230769230774</v>
      </c>
      <c r="F18" s="45" cm="1">
        <f t="array" ref="F18">ROUND(E18:E18,0)</f>
        <v>87</v>
      </c>
      <c r="G18" s="44">
        <v>4</v>
      </c>
      <c r="H18" s="44">
        <v>4</v>
      </c>
      <c r="I18" s="44">
        <v>5</v>
      </c>
      <c r="J18" s="44">
        <v>4</v>
      </c>
      <c r="K18" s="44">
        <v>4</v>
      </c>
      <c r="L18" s="44">
        <v>4</v>
      </c>
      <c r="M18" s="44">
        <v>5</v>
      </c>
      <c r="N18" s="44">
        <v>4</v>
      </c>
      <c r="O18" s="44">
        <v>4</v>
      </c>
      <c r="P18" s="44">
        <v>5</v>
      </c>
      <c r="Q18" s="59">
        <f t="shared" si="0"/>
        <v>43</v>
      </c>
      <c r="R18" s="44">
        <v>4</v>
      </c>
      <c r="S18" s="44">
        <v>4</v>
      </c>
      <c r="T18" s="44">
        <v>4</v>
      </c>
      <c r="U18" s="44">
        <v>3</v>
      </c>
      <c r="V18" s="44">
        <v>4</v>
      </c>
      <c r="W18" s="44">
        <v>3</v>
      </c>
      <c r="X18" s="44">
        <v>4</v>
      </c>
      <c r="Y18" s="44">
        <v>4</v>
      </c>
      <c r="Z18" s="44">
        <v>4</v>
      </c>
      <c r="AA18" s="44">
        <v>4</v>
      </c>
      <c r="AB18" s="44">
        <v>4</v>
      </c>
      <c r="AC18" s="44">
        <v>4</v>
      </c>
      <c r="AD18" s="44">
        <v>4</v>
      </c>
      <c r="AE18" s="44">
        <v>4</v>
      </c>
      <c r="AF18" s="44">
        <v>4</v>
      </c>
      <c r="AG18" s="44">
        <v>4</v>
      </c>
      <c r="AH18" s="44">
        <v>4</v>
      </c>
      <c r="AI18" s="44">
        <v>4</v>
      </c>
      <c r="AJ18" s="44">
        <v>4</v>
      </c>
      <c r="AK18" s="60">
        <f t="shared" si="1"/>
        <v>74</v>
      </c>
      <c r="AL18" s="44">
        <v>5</v>
      </c>
      <c r="AM18" s="44">
        <v>5</v>
      </c>
      <c r="AN18" s="44">
        <v>5</v>
      </c>
      <c r="AO18" s="44">
        <v>5</v>
      </c>
      <c r="AP18" s="44">
        <v>5</v>
      </c>
      <c r="AQ18" s="44">
        <v>5</v>
      </c>
      <c r="AR18" s="44">
        <v>5</v>
      </c>
      <c r="AS18" s="44">
        <v>5</v>
      </c>
      <c r="AT18" s="44">
        <v>5</v>
      </c>
      <c r="AU18" s="61">
        <f t="shared" si="2"/>
        <v>45</v>
      </c>
    </row>
    <row r="19" spans="1:47" x14ac:dyDescent="0.25">
      <c r="A19" s="43">
        <v>18</v>
      </c>
      <c r="B19" s="42" t="s">
        <v>324</v>
      </c>
      <c r="C19" s="57" t="s">
        <v>511</v>
      </c>
      <c r="D19" s="57" t="s">
        <v>155</v>
      </c>
      <c r="E19" s="45">
        <f>VLOOKUP(B19,'Nilai Raport'!$B$2:$D$215,3,0)</f>
        <v>86.769230769230774</v>
      </c>
      <c r="F19" s="45" cm="1">
        <f t="array" ref="F19">ROUND(E19:E19,0)</f>
        <v>87</v>
      </c>
      <c r="G19" s="44">
        <v>4</v>
      </c>
      <c r="H19" s="44">
        <v>5</v>
      </c>
      <c r="I19" s="44">
        <v>5</v>
      </c>
      <c r="J19" s="44">
        <v>4</v>
      </c>
      <c r="K19" s="44">
        <v>3</v>
      </c>
      <c r="L19" s="44">
        <v>4</v>
      </c>
      <c r="M19" s="44">
        <v>4</v>
      </c>
      <c r="N19" s="44">
        <v>5</v>
      </c>
      <c r="O19" s="44">
        <v>5</v>
      </c>
      <c r="P19" s="44">
        <v>5</v>
      </c>
      <c r="Q19" s="59">
        <f t="shared" si="0"/>
        <v>44</v>
      </c>
      <c r="R19" s="44">
        <v>4</v>
      </c>
      <c r="S19" s="44">
        <v>3</v>
      </c>
      <c r="T19" s="44">
        <v>4</v>
      </c>
      <c r="U19" s="44">
        <v>5</v>
      </c>
      <c r="V19" s="44">
        <v>5</v>
      </c>
      <c r="W19" s="44">
        <v>5</v>
      </c>
      <c r="X19" s="44">
        <v>5</v>
      </c>
      <c r="Y19" s="44">
        <v>4</v>
      </c>
      <c r="Z19" s="44">
        <v>5</v>
      </c>
      <c r="AA19" s="44">
        <v>5</v>
      </c>
      <c r="AB19" s="44">
        <v>5</v>
      </c>
      <c r="AC19" s="44">
        <v>5</v>
      </c>
      <c r="AD19" s="44">
        <v>4</v>
      </c>
      <c r="AE19" s="44">
        <v>4</v>
      </c>
      <c r="AF19" s="44">
        <v>5</v>
      </c>
      <c r="AG19" s="44">
        <v>5</v>
      </c>
      <c r="AH19" s="44">
        <v>5</v>
      </c>
      <c r="AI19" s="44">
        <v>4</v>
      </c>
      <c r="AJ19" s="44">
        <v>5</v>
      </c>
      <c r="AK19" s="60">
        <f t="shared" si="1"/>
        <v>87</v>
      </c>
      <c r="AL19" s="44">
        <v>5</v>
      </c>
      <c r="AM19" s="44">
        <v>3</v>
      </c>
      <c r="AN19" s="44">
        <v>4</v>
      </c>
      <c r="AO19" s="44">
        <v>5</v>
      </c>
      <c r="AP19" s="44">
        <v>5</v>
      </c>
      <c r="AQ19" s="44">
        <v>5</v>
      </c>
      <c r="AR19" s="44">
        <v>5</v>
      </c>
      <c r="AS19" s="44">
        <v>5</v>
      </c>
      <c r="AT19" s="44">
        <v>5</v>
      </c>
      <c r="AU19" s="61">
        <f t="shared" si="2"/>
        <v>42</v>
      </c>
    </row>
    <row r="20" spans="1:47" x14ac:dyDescent="0.25">
      <c r="A20" s="43">
        <v>19</v>
      </c>
      <c r="B20" s="42" t="s">
        <v>325</v>
      </c>
      <c r="C20" s="57" t="s">
        <v>512</v>
      </c>
      <c r="D20" s="57" t="s">
        <v>155</v>
      </c>
      <c r="E20" s="45">
        <f>VLOOKUP(B20,'Nilai Raport'!$B$2:$D$215,3,0)</f>
        <v>86.15384615384616</v>
      </c>
      <c r="F20" s="45" cm="1">
        <f t="array" ref="F20">ROUND(E20:E20,0)</f>
        <v>86</v>
      </c>
      <c r="G20" s="44">
        <v>5</v>
      </c>
      <c r="H20" s="44">
        <v>4</v>
      </c>
      <c r="I20" s="44">
        <v>5</v>
      </c>
      <c r="J20" s="44">
        <v>5</v>
      </c>
      <c r="K20" s="44">
        <v>4</v>
      </c>
      <c r="L20" s="44">
        <v>4</v>
      </c>
      <c r="M20" s="44">
        <v>4</v>
      </c>
      <c r="N20" s="44">
        <v>5</v>
      </c>
      <c r="O20" s="44">
        <v>4</v>
      </c>
      <c r="P20" s="44">
        <v>4</v>
      </c>
      <c r="Q20" s="59">
        <f t="shared" si="0"/>
        <v>44</v>
      </c>
      <c r="R20" s="44">
        <v>4</v>
      </c>
      <c r="S20" s="44">
        <v>3</v>
      </c>
      <c r="T20" s="44">
        <v>5</v>
      </c>
      <c r="U20" s="44">
        <v>5</v>
      </c>
      <c r="V20" s="44">
        <v>4</v>
      </c>
      <c r="W20" s="44">
        <v>5</v>
      </c>
      <c r="X20" s="44">
        <v>5</v>
      </c>
      <c r="Y20" s="44">
        <v>5</v>
      </c>
      <c r="Z20" s="44">
        <v>5</v>
      </c>
      <c r="AA20" s="44">
        <v>5</v>
      </c>
      <c r="AB20" s="44">
        <v>5</v>
      </c>
      <c r="AC20" s="44">
        <v>5</v>
      </c>
      <c r="AD20" s="44">
        <v>5</v>
      </c>
      <c r="AE20" s="44">
        <v>4</v>
      </c>
      <c r="AF20" s="44">
        <v>3</v>
      </c>
      <c r="AG20" s="44">
        <v>4</v>
      </c>
      <c r="AH20" s="44">
        <v>4</v>
      </c>
      <c r="AI20" s="44">
        <v>5</v>
      </c>
      <c r="AJ20" s="44">
        <v>4</v>
      </c>
      <c r="AK20" s="60">
        <f t="shared" si="1"/>
        <v>85</v>
      </c>
      <c r="AL20" s="44">
        <v>4</v>
      </c>
      <c r="AM20" s="44">
        <v>5</v>
      </c>
      <c r="AN20" s="44">
        <v>4</v>
      </c>
      <c r="AO20" s="44">
        <v>5</v>
      </c>
      <c r="AP20" s="44">
        <v>4</v>
      </c>
      <c r="AQ20" s="44">
        <v>3</v>
      </c>
      <c r="AR20" s="44">
        <v>5</v>
      </c>
      <c r="AS20" s="44">
        <v>5</v>
      </c>
      <c r="AT20" s="44">
        <v>5</v>
      </c>
      <c r="AU20" s="61">
        <f t="shared" si="2"/>
        <v>40</v>
      </c>
    </row>
    <row r="21" spans="1:47" x14ac:dyDescent="0.25">
      <c r="A21" s="43">
        <v>20</v>
      </c>
      <c r="B21" s="44" t="s">
        <v>309</v>
      </c>
      <c r="C21" s="57" t="s">
        <v>511</v>
      </c>
      <c r="D21" s="57" t="s">
        <v>155</v>
      </c>
      <c r="E21" s="45">
        <f>VLOOKUP(B21,'Nilai Raport'!$B$2:$D$215,3,0)</f>
        <v>83.84615384615384</v>
      </c>
      <c r="F21" s="45" cm="1">
        <f t="array" ref="F21">ROUND(E21:E21,0)</f>
        <v>84</v>
      </c>
      <c r="G21" s="44">
        <v>4</v>
      </c>
      <c r="H21" s="44">
        <v>4</v>
      </c>
      <c r="I21" s="44">
        <v>4</v>
      </c>
      <c r="J21" s="44">
        <v>4</v>
      </c>
      <c r="K21" s="44">
        <v>3</v>
      </c>
      <c r="L21" s="44">
        <v>2</v>
      </c>
      <c r="M21" s="44">
        <v>3</v>
      </c>
      <c r="N21" s="44">
        <v>4</v>
      </c>
      <c r="O21" s="44">
        <v>3</v>
      </c>
      <c r="P21" s="44">
        <v>3</v>
      </c>
      <c r="Q21" s="59">
        <f t="shared" si="0"/>
        <v>34</v>
      </c>
      <c r="R21" s="44">
        <v>4</v>
      </c>
      <c r="S21" s="44">
        <v>3</v>
      </c>
      <c r="T21" s="44">
        <v>3</v>
      </c>
      <c r="U21" s="44">
        <v>4</v>
      </c>
      <c r="V21" s="44">
        <v>4</v>
      </c>
      <c r="W21" s="44">
        <v>4</v>
      </c>
      <c r="X21" s="44">
        <v>4</v>
      </c>
      <c r="Y21" s="44">
        <v>3</v>
      </c>
      <c r="Z21" s="44">
        <v>4</v>
      </c>
      <c r="AA21" s="44">
        <v>4</v>
      </c>
      <c r="AB21" s="44">
        <v>4</v>
      </c>
      <c r="AC21" s="44">
        <v>4</v>
      </c>
      <c r="AD21" s="44">
        <v>3</v>
      </c>
      <c r="AE21" s="44">
        <v>4</v>
      </c>
      <c r="AF21" s="44">
        <v>4</v>
      </c>
      <c r="AG21" s="44">
        <v>3</v>
      </c>
      <c r="AH21" s="44">
        <v>4</v>
      </c>
      <c r="AI21" s="44">
        <v>4</v>
      </c>
      <c r="AJ21" s="44">
        <v>4</v>
      </c>
      <c r="AK21" s="60">
        <f t="shared" si="1"/>
        <v>71</v>
      </c>
      <c r="AL21" s="44">
        <v>4</v>
      </c>
      <c r="AM21" s="44">
        <v>3</v>
      </c>
      <c r="AN21" s="44">
        <v>3</v>
      </c>
      <c r="AO21" s="44">
        <v>3</v>
      </c>
      <c r="AP21" s="44">
        <v>4</v>
      </c>
      <c r="AQ21" s="44">
        <v>4</v>
      </c>
      <c r="AR21" s="44">
        <v>4</v>
      </c>
      <c r="AS21" s="44">
        <v>3</v>
      </c>
      <c r="AT21" s="44">
        <v>4</v>
      </c>
      <c r="AU21" s="61">
        <f t="shared" si="2"/>
        <v>32</v>
      </c>
    </row>
    <row r="22" spans="1:47" x14ac:dyDescent="0.25">
      <c r="A22" s="43">
        <v>21</v>
      </c>
      <c r="B22" s="42" t="s">
        <v>326</v>
      </c>
      <c r="C22" s="57" t="s">
        <v>511</v>
      </c>
      <c r="D22" s="57" t="s">
        <v>155</v>
      </c>
      <c r="E22" s="45">
        <f>VLOOKUP(B22,'Nilai Raport'!$B$2:$D$215,3,0)</f>
        <v>82.692307692307693</v>
      </c>
      <c r="F22" s="45" cm="1">
        <f t="array" ref="F22">ROUND(E22:E22,0)</f>
        <v>83</v>
      </c>
      <c r="G22" s="44">
        <v>4</v>
      </c>
      <c r="H22" s="44">
        <v>4</v>
      </c>
      <c r="I22" s="44">
        <v>4</v>
      </c>
      <c r="J22" s="44">
        <v>3</v>
      </c>
      <c r="K22" s="44">
        <v>3</v>
      </c>
      <c r="L22" s="44">
        <v>4</v>
      </c>
      <c r="M22" s="44">
        <v>4</v>
      </c>
      <c r="N22" s="44">
        <v>4</v>
      </c>
      <c r="O22" s="44">
        <v>4</v>
      </c>
      <c r="P22" s="44">
        <v>4</v>
      </c>
      <c r="Q22" s="59">
        <f t="shared" si="0"/>
        <v>38</v>
      </c>
      <c r="R22" s="44">
        <v>3</v>
      </c>
      <c r="S22" s="44">
        <v>4</v>
      </c>
      <c r="T22" s="44">
        <v>3</v>
      </c>
      <c r="U22" s="44">
        <v>4</v>
      </c>
      <c r="V22" s="44">
        <v>4</v>
      </c>
      <c r="W22" s="44">
        <v>4</v>
      </c>
      <c r="X22" s="44">
        <v>4</v>
      </c>
      <c r="Y22" s="44">
        <v>3</v>
      </c>
      <c r="Z22" s="44">
        <v>4</v>
      </c>
      <c r="AA22" s="44">
        <v>4</v>
      </c>
      <c r="AB22" s="44">
        <v>4</v>
      </c>
      <c r="AC22" s="44">
        <v>4</v>
      </c>
      <c r="AD22" s="44">
        <v>4</v>
      </c>
      <c r="AE22" s="44">
        <v>4</v>
      </c>
      <c r="AF22" s="44">
        <v>4</v>
      </c>
      <c r="AG22" s="44">
        <v>4</v>
      </c>
      <c r="AH22" s="44">
        <v>4</v>
      </c>
      <c r="AI22" s="44">
        <v>4</v>
      </c>
      <c r="AJ22" s="44">
        <v>4</v>
      </c>
      <c r="AK22" s="60">
        <f t="shared" si="1"/>
        <v>73</v>
      </c>
      <c r="AL22" s="44">
        <v>4</v>
      </c>
      <c r="AM22" s="44">
        <v>4</v>
      </c>
      <c r="AN22" s="44">
        <v>4</v>
      </c>
      <c r="AO22" s="44">
        <v>4</v>
      </c>
      <c r="AP22" s="44">
        <v>4</v>
      </c>
      <c r="AQ22" s="44">
        <v>4</v>
      </c>
      <c r="AR22" s="44">
        <v>4</v>
      </c>
      <c r="AS22" s="44">
        <v>4</v>
      </c>
      <c r="AT22" s="44">
        <v>4</v>
      </c>
      <c r="AU22" s="61">
        <f t="shared" si="2"/>
        <v>36</v>
      </c>
    </row>
    <row r="23" spans="1:47" x14ac:dyDescent="0.25">
      <c r="A23" s="43">
        <v>22</v>
      </c>
      <c r="B23" s="44" t="s">
        <v>185</v>
      </c>
      <c r="C23" s="57" t="s">
        <v>512</v>
      </c>
      <c r="D23" s="57" t="s">
        <v>155</v>
      </c>
      <c r="E23" s="45">
        <f>VLOOKUP(B23,'Nilai Raport'!$B$2:$D$215,3,0)</f>
        <v>85.384615384615387</v>
      </c>
      <c r="F23" s="45" cm="1">
        <f t="array" ref="F23">ROUND(E23:E23,0)</f>
        <v>85</v>
      </c>
      <c r="G23" s="44">
        <v>3</v>
      </c>
      <c r="H23" s="44">
        <v>5</v>
      </c>
      <c r="I23" s="44">
        <v>5</v>
      </c>
      <c r="J23" s="44">
        <v>5</v>
      </c>
      <c r="K23" s="44">
        <v>3</v>
      </c>
      <c r="L23" s="44">
        <v>3</v>
      </c>
      <c r="M23" s="44">
        <v>4</v>
      </c>
      <c r="N23" s="44">
        <v>5</v>
      </c>
      <c r="O23" s="44">
        <v>5</v>
      </c>
      <c r="P23" s="44">
        <v>5</v>
      </c>
      <c r="Q23" s="59">
        <f t="shared" si="0"/>
        <v>43</v>
      </c>
      <c r="R23" s="44">
        <v>5</v>
      </c>
      <c r="S23" s="44">
        <v>5</v>
      </c>
      <c r="T23" s="44">
        <v>5</v>
      </c>
      <c r="U23" s="44">
        <v>5</v>
      </c>
      <c r="V23" s="44">
        <v>5</v>
      </c>
      <c r="W23" s="44">
        <v>3</v>
      </c>
      <c r="X23" s="44">
        <v>3</v>
      </c>
      <c r="Y23" s="44">
        <v>5</v>
      </c>
      <c r="Z23" s="44">
        <v>4</v>
      </c>
      <c r="AA23" s="44">
        <v>4</v>
      </c>
      <c r="AB23" s="44">
        <v>4</v>
      </c>
      <c r="AC23" s="44">
        <v>4</v>
      </c>
      <c r="AD23" s="44">
        <v>3</v>
      </c>
      <c r="AE23" s="44">
        <v>3</v>
      </c>
      <c r="AF23" s="44">
        <v>4</v>
      </c>
      <c r="AG23" s="44">
        <v>4</v>
      </c>
      <c r="AH23" s="44">
        <v>5</v>
      </c>
      <c r="AI23" s="44">
        <v>5</v>
      </c>
      <c r="AJ23" s="44">
        <v>5</v>
      </c>
      <c r="AK23" s="60">
        <f t="shared" si="1"/>
        <v>81</v>
      </c>
      <c r="AL23" s="44">
        <v>5</v>
      </c>
      <c r="AM23" s="44">
        <v>5</v>
      </c>
      <c r="AN23" s="44">
        <v>5</v>
      </c>
      <c r="AO23" s="44">
        <v>5</v>
      </c>
      <c r="AP23" s="44">
        <v>5</v>
      </c>
      <c r="AQ23" s="44">
        <v>5</v>
      </c>
      <c r="AR23" s="44">
        <v>5</v>
      </c>
      <c r="AS23" s="44">
        <v>5</v>
      </c>
      <c r="AT23" s="44">
        <v>5</v>
      </c>
      <c r="AU23" s="61">
        <f t="shared" si="2"/>
        <v>45</v>
      </c>
    </row>
    <row r="24" spans="1:47" x14ac:dyDescent="0.25">
      <c r="A24" s="43">
        <v>23</v>
      </c>
      <c r="B24" s="44" t="s">
        <v>311</v>
      </c>
      <c r="C24" s="57" t="s">
        <v>512</v>
      </c>
      <c r="D24" s="57" t="s">
        <v>155</v>
      </c>
      <c r="E24" s="45">
        <f>VLOOKUP(B24,'Nilai Raport'!$B$2:$D$215,3,0)</f>
        <v>84.538461538461533</v>
      </c>
      <c r="F24" s="45" cm="1">
        <f t="array" ref="F24">ROUND(E24:E24,0)</f>
        <v>85</v>
      </c>
      <c r="G24" s="44">
        <v>3</v>
      </c>
      <c r="H24" s="44">
        <v>3</v>
      </c>
      <c r="I24" s="44">
        <v>3</v>
      </c>
      <c r="J24" s="44">
        <v>3</v>
      </c>
      <c r="K24" s="44">
        <v>3</v>
      </c>
      <c r="L24" s="44">
        <v>3</v>
      </c>
      <c r="M24" s="44">
        <v>3</v>
      </c>
      <c r="N24" s="44">
        <v>3</v>
      </c>
      <c r="O24" s="44">
        <v>3</v>
      </c>
      <c r="P24" s="44">
        <v>3</v>
      </c>
      <c r="Q24" s="59">
        <f t="shared" si="0"/>
        <v>30</v>
      </c>
      <c r="R24" s="44">
        <v>3</v>
      </c>
      <c r="S24" s="44">
        <v>3</v>
      </c>
      <c r="T24" s="44">
        <v>3</v>
      </c>
      <c r="U24" s="44">
        <v>3</v>
      </c>
      <c r="V24" s="44">
        <v>4</v>
      </c>
      <c r="W24" s="44">
        <v>3</v>
      </c>
      <c r="X24" s="44">
        <v>3</v>
      </c>
      <c r="Y24" s="44">
        <v>3</v>
      </c>
      <c r="Z24" s="44">
        <v>3</v>
      </c>
      <c r="AA24" s="44">
        <v>3</v>
      </c>
      <c r="AB24" s="44">
        <v>3</v>
      </c>
      <c r="AC24" s="44">
        <v>3</v>
      </c>
      <c r="AD24" s="44">
        <v>4</v>
      </c>
      <c r="AE24" s="44">
        <v>4</v>
      </c>
      <c r="AF24" s="44">
        <v>4</v>
      </c>
      <c r="AG24" s="44">
        <v>4</v>
      </c>
      <c r="AH24" s="44">
        <v>4</v>
      </c>
      <c r="AI24" s="44">
        <v>3</v>
      </c>
      <c r="AJ24" s="44">
        <v>3</v>
      </c>
      <c r="AK24" s="60">
        <f t="shared" si="1"/>
        <v>63</v>
      </c>
      <c r="AL24" s="44">
        <v>5</v>
      </c>
      <c r="AM24" s="44">
        <v>3</v>
      </c>
      <c r="AN24" s="44">
        <v>3</v>
      </c>
      <c r="AO24" s="44">
        <v>4</v>
      </c>
      <c r="AP24" s="44">
        <v>4</v>
      </c>
      <c r="AQ24" s="44">
        <v>3</v>
      </c>
      <c r="AR24" s="44">
        <v>3</v>
      </c>
      <c r="AS24" s="44">
        <v>4</v>
      </c>
      <c r="AT24" s="44">
        <v>5</v>
      </c>
      <c r="AU24" s="61">
        <f t="shared" si="2"/>
        <v>34</v>
      </c>
    </row>
    <row r="25" spans="1:47" x14ac:dyDescent="0.25">
      <c r="A25" s="43">
        <v>24</v>
      </c>
      <c r="B25" s="48" t="s">
        <v>327</v>
      </c>
      <c r="C25" s="54" t="s">
        <v>512</v>
      </c>
      <c r="D25" s="54" t="s">
        <v>123</v>
      </c>
      <c r="E25" s="52">
        <f>VLOOKUP(B25,'Nilai Raport'!$B$2:$D$215,3,0)</f>
        <v>84.461538461538467</v>
      </c>
      <c r="F25" s="45" cm="1">
        <f t="array" ref="F25">ROUND(E25:E25,0)</f>
        <v>84</v>
      </c>
      <c r="G25" s="48">
        <v>3</v>
      </c>
      <c r="H25" s="48">
        <v>3</v>
      </c>
      <c r="I25" s="48">
        <v>3</v>
      </c>
      <c r="J25" s="48">
        <v>3</v>
      </c>
      <c r="K25" s="48">
        <v>2</v>
      </c>
      <c r="L25" s="48">
        <v>2</v>
      </c>
      <c r="M25" s="48">
        <v>3</v>
      </c>
      <c r="N25" s="48">
        <v>3</v>
      </c>
      <c r="O25" s="48">
        <v>2</v>
      </c>
      <c r="P25" s="48">
        <v>5</v>
      </c>
      <c r="Q25" s="59">
        <f t="shared" si="0"/>
        <v>29</v>
      </c>
      <c r="R25" s="48">
        <v>3</v>
      </c>
      <c r="S25" s="48">
        <v>3</v>
      </c>
      <c r="T25" s="48">
        <v>3</v>
      </c>
      <c r="U25" s="48">
        <v>3</v>
      </c>
      <c r="V25" s="48">
        <v>3</v>
      </c>
      <c r="W25" s="48">
        <v>3</v>
      </c>
      <c r="X25" s="48">
        <v>3</v>
      </c>
      <c r="Y25" s="48">
        <v>3</v>
      </c>
      <c r="Z25" s="48">
        <v>5</v>
      </c>
      <c r="AA25" s="48">
        <v>3</v>
      </c>
      <c r="AB25" s="48">
        <v>3</v>
      </c>
      <c r="AC25" s="48">
        <v>4</v>
      </c>
      <c r="AD25" s="48">
        <v>4</v>
      </c>
      <c r="AE25" s="48">
        <v>5</v>
      </c>
      <c r="AF25" s="48">
        <v>5</v>
      </c>
      <c r="AG25" s="48">
        <v>4</v>
      </c>
      <c r="AH25" s="48">
        <v>5</v>
      </c>
      <c r="AI25" s="48">
        <v>3</v>
      </c>
      <c r="AJ25" s="48">
        <v>4</v>
      </c>
      <c r="AK25" s="60">
        <f t="shared" si="1"/>
        <v>69</v>
      </c>
      <c r="AL25" s="48">
        <v>5</v>
      </c>
      <c r="AM25" s="48">
        <v>5</v>
      </c>
      <c r="AN25" s="48">
        <v>4</v>
      </c>
      <c r="AO25" s="48">
        <v>5</v>
      </c>
      <c r="AP25" s="48">
        <v>5</v>
      </c>
      <c r="AQ25" s="48">
        <v>5</v>
      </c>
      <c r="AR25" s="48">
        <v>5</v>
      </c>
      <c r="AS25" s="48">
        <v>5</v>
      </c>
      <c r="AT25" s="48">
        <v>5</v>
      </c>
      <c r="AU25" s="61">
        <f t="shared" si="2"/>
        <v>44</v>
      </c>
    </row>
    <row r="26" spans="1:47" x14ac:dyDescent="0.25">
      <c r="A26" s="43">
        <v>25</v>
      </c>
      <c r="B26" s="49" t="s">
        <v>349</v>
      </c>
      <c r="C26" s="55" t="s">
        <v>512</v>
      </c>
      <c r="D26" s="55" t="s">
        <v>123</v>
      </c>
      <c r="E26" s="52">
        <f>VLOOKUP(B26,'Nilai Raport'!$B$2:$D$215,3,0)</f>
        <v>80.538461538461533</v>
      </c>
      <c r="F26" s="45" cm="1">
        <f t="array" ref="F26">ROUND(E26:E26,0)</f>
        <v>81</v>
      </c>
      <c r="G26" s="49">
        <v>3</v>
      </c>
      <c r="H26" s="49">
        <v>4</v>
      </c>
      <c r="I26" s="49">
        <v>3</v>
      </c>
      <c r="J26" s="49">
        <v>4</v>
      </c>
      <c r="K26" s="49">
        <v>3</v>
      </c>
      <c r="L26" s="49">
        <v>1</v>
      </c>
      <c r="M26" s="49">
        <v>4</v>
      </c>
      <c r="N26" s="49">
        <v>3</v>
      </c>
      <c r="O26" s="49">
        <v>4</v>
      </c>
      <c r="P26" s="49">
        <v>4</v>
      </c>
      <c r="Q26" s="59">
        <f t="shared" si="0"/>
        <v>33</v>
      </c>
      <c r="R26" s="49">
        <v>4</v>
      </c>
      <c r="S26" s="49">
        <v>3</v>
      </c>
      <c r="T26" s="49">
        <v>3</v>
      </c>
      <c r="U26" s="49">
        <v>3</v>
      </c>
      <c r="V26" s="49">
        <v>4</v>
      </c>
      <c r="W26" s="49">
        <v>3</v>
      </c>
      <c r="X26" s="49">
        <v>3</v>
      </c>
      <c r="Y26" s="49">
        <v>3</v>
      </c>
      <c r="Z26" s="49">
        <v>3</v>
      </c>
      <c r="AA26" s="49">
        <v>3</v>
      </c>
      <c r="AB26" s="49">
        <v>4</v>
      </c>
      <c r="AC26" s="49">
        <v>4</v>
      </c>
      <c r="AD26" s="49">
        <v>3</v>
      </c>
      <c r="AE26" s="49">
        <v>5</v>
      </c>
      <c r="AF26" s="49">
        <v>4</v>
      </c>
      <c r="AG26" s="49">
        <v>4</v>
      </c>
      <c r="AH26" s="49">
        <v>4</v>
      </c>
      <c r="AI26" s="49">
        <v>3</v>
      </c>
      <c r="AJ26" s="49">
        <v>4</v>
      </c>
      <c r="AK26" s="60">
        <f t="shared" si="1"/>
        <v>67</v>
      </c>
      <c r="AL26" s="49">
        <v>4</v>
      </c>
      <c r="AM26" s="49">
        <v>5</v>
      </c>
      <c r="AN26" s="49">
        <v>3</v>
      </c>
      <c r="AO26" s="49">
        <v>4</v>
      </c>
      <c r="AP26" s="49">
        <v>4</v>
      </c>
      <c r="AQ26" s="49">
        <v>3</v>
      </c>
      <c r="AR26" s="49">
        <v>4</v>
      </c>
      <c r="AS26" s="49">
        <v>4</v>
      </c>
      <c r="AT26" s="49">
        <v>3</v>
      </c>
      <c r="AU26" s="61">
        <f t="shared" si="2"/>
        <v>34</v>
      </c>
    </row>
    <row r="27" spans="1:47" x14ac:dyDescent="0.25">
      <c r="A27" s="43">
        <v>26</v>
      </c>
      <c r="B27" s="49" t="s">
        <v>329</v>
      </c>
      <c r="C27" s="55" t="s">
        <v>512</v>
      </c>
      <c r="D27" s="55" t="s">
        <v>123</v>
      </c>
      <c r="E27" s="52">
        <f>VLOOKUP(B27,'Nilai Raport'!$B$2:$D$215,3,0)</f>
        <v>81.84615384615384</v>
      </c>
      <c r="F27" s="45" cm="1">
        <f t="array" ref="F27">ROUND(E27:E27,0)</f>
        <v>82</v>
      </c>
      <c r="G27" s="49">
        <v>5</v>
      </c>
      <c r="H27" s="49">
        <v>5</v>
      </c>
      <c r="I27" s="49">
        <v>5</v>
      </c>
      <c r="J27" s="49">
        <v>4</v>
      </c>
      <c r="K27" s="49">
        <v>5</v>
      </c>
      <c r="L27" s="49">
        <v>3</v>
      </c>
      <c r="M27" s="49">
        <v>5</v>
      </c>
      <c r="N27" s="49">
        <v>5</v>
      </c>
      <c r="O27" s="49">
        <v>5</v>
      </c>
      <c r="P27" s="49">
        <v>5</v>
      </c>
      <c r="Q27" s="59">
        <f t="shared" si="0"/>
        <v>47</v>
      </c>
      <c r="R27" s="49">
        <v>5</v>
      </c>
      <c r="S27" s="49">
        <v>3</v>
      </c>
      <c r="T27" s="49">
        <v>5</v>
      </c>
      <c r="U27" s="49">
        <v>5</v>
      </c>
      <c r="V27" s="49">
        <v>5</v>
      </c>
      <c r="W27" s="49">
        <v>5</v>
      </c>
      <c r="X27" s="49">
        <v>4</v>
      </c>
      <c r="Y27" s="49">
        <v>5</v>
      </c>
      <c r="Z27" s="49">
        <v>5</v>
      </c>
      <c r="AA27" s="49">
        <v>5</v>
      </c>
      <c r="AB27" s="49">
        <v>4</v>
      </c>
      <c r="AC27" s="49">
        <v>5</v>
      </c>
      <c r="AD27" s="49">
        <v>5</v>
      </c>
      <c r="AE27" s="49">
        <v>5</v>
      </c>
      <c r="AF27" s="49">
        <v>4</v>
      </c>
      <c r="AG27" s="49">
        <v>5</v>
      </c>
      <c r="AH27" s="49">
        <v>5</v>
      </c>
      <c r="AI27" s="49">
        <v>5</v>
      </c>
      <c r="AJ27" s="49">
        <v>4</v>
      </c>
      <c r="AK27" s="60">
        <f t="shared" si="1"/>
        <v>89</v>
      </c>
      <c r="AL27" s="49">
        <v>4</v>
      </c>
      <c r="AM27" s="49">
        <v>5</v>
      </c>
      <c r="AN27" s="49">
        <v>4</v>
      </c>
      <c r="AO27" s="49">
        <v>5</v>
      </c>
      <c r="AP27" s="49">
        <v>5</v>
      </c>
      <c r="AQ27" s="49">
        <v>5</v>
      </c>
      <c r="AR27" s="49">
        <v>5</v>
      </c>
      <c r="AS27" s="49">
        <v>5</v>
      </c>
      <c r="AT27" s="49">
        <v>4</v>
      </c>
      <c r="AU27" s="61">
        <f t="shared" si="2"/>
        <v>42</v>
      </c>
    </row>
    <row r="28" spans="1:47" x14ac:dyDescent="0.25">
      <c r="A28" s="43">
        <v>27</v>
      </c>
      <c r="B28" s="48" t="s">
        <v>350</v>
      </c>
      <c r="C28" s="54" t="s">
        <v>512</v>
      </c>
      <c r="D28" s="54" t="s">
        <v>123</v>
      </c>
      <c r="E28" s="52">
        <f>VLOOKUP(B28,'Nilai Raport'!$B$2:$D$215,3,0)</f>
        <v>81.07692307692308</v>
      </c>
      <c r="F28" s="45" cm="1">
        <f t="array" ref="F28">ROUND(E28:E28,0)</f>
        <v>81</v>
      </c>
      <c r="G28" s="48">
        <v>3</v>
      </c>
      <c r="H28" s="48">
        <v>3</v>
      </c>
      <c r="I28" s="48">
        <v>4</v>
      </c>
      <c r="J28" s="48">
        <v>3</v>
      </c>
      <c r="K28" s="48">
        <v>3</v>
      </c>
      <c r="L28" s="48">
        <v>3</v>
      </c>
      <c r="M28" s="48">
        <v>3</v>
      </c>
      <c r="N28" s="48">
        <v>4</v>
      </c>
      <c r="O28" s="48">
        <v>4</v>
      </c>
      <c r="P28" s="48">
        <v>4</v>
      </c>
      <c r="Q28" s="59">
        <f t="shared" si="0"/>
        <v>34</v>
      </c>
      <c r="R28" s="48">
        <v>3</v>
      </c>
      <c r="S28" s="48">
        <v>2</v>
      </c>
      <c r="T28" s="48">
        <v>2</v>
      </c>
      <c r="U28" s="48">
        <v>4</v>
      </c>
      <c r="V28" s="48">
        <v>2</v>
      </c>
      <c r="W28" s="48">
        <v>3</v>
      </c>
      <c r="X28" s="48">
        <v>3</v>
      </c>
      <c r="Y28" s="48">
        <v>2</v>
      </c>
      <c r="Z28" s="48">
        <v>3</v>
      </c>
      <c r="AA28" s="48">
        <v>4</v>
      </c>
      <c r="AB28" s="48">
        <v>3</v>
      </c>
      <c r="AC28" s="48">
        <v>3</v>
      </c>
      <c r="AD28" s="48">
        <v>3</v>
      </c>
      <c r="AE28" s="48">
        <v>2</v>
      </c>
      <c r="AF28" s="48">
        <v>3</v>
      </c>
      <c r="AG28" s="48">
        <v>3</v>
      </c>
      <c r="AH28" s="48">
        <v>4</v>
      </c>
      <c r="AI28" s="48">
        <v>5</v>
      </c>
      <c r="AJ28" s="48">
        <v>4</v>
      </c>
      <c r="AK28" s="60">
        <f t="shared" si="1"/>
        <v>58</v>
      </c>
      <c r="AL28" s="48">
        <v>3</v>
      </c>
      <c r="AM28" s="48">
        <v>3</v>
      </c>
      <c r="AN28" s="48">
        <v>3</v>
      </c>
      <c r="AO28" s="48">
        <v>4</v>
      </c>
      <c r="AP28" s="48">
        <v>4</v>
      </c>
      <c r="AQ28" s="48">
        <v>3</v>
      </c>
      <c r="AR28" s="48">
        <v>4</v>
      </c>
      <c r="AS28" s="48">
        <v>4</v>
      </c>
      <c r="AT28" s="48">
        <v>5</v>
      </c>
      <c r="AU28" s="61">
        <f t="shared" si="2"/>
        <v>33</v>
      </c>
    </row>
    <row r="29" spans="1:47" x14ac:dyDescent="0.25">
      <c r="A29" s="43">
        <v>28</v>
      </c>
      <c r="B29" s="49" t="s">
        <v>351</v>
      </c>
      <c r="C29" s="55" t="s">
        <v>512</v>
      </c>
      <c r="D29" s="55" t="s">
        <v>123</v>
      </c>
      <c r="E29" s="52">
        <f>VLOOKUP(B29,'Nilai Raport'!$B$2:$D$215,3,0)</f>
        <v>81.92307692307692</v>
      </c>
      <c r="F29" s="45" cm="1">
        <f t="array" ref="F29">ROUND(E29:E29,0)</f>
        <v>82</v>
      </c>
      <c r="G29" s="49">
        <v>4</v>
      </c>
      <c r="H29" s="49">
        <v>4</v>
      </c>
      <c r="I29" s="49">
        <v>5</v>
      </c>
      <c r="J29" s="49">
        <v>5</v>
      </c>
      <c r="K29" s="49">
        <v>5</v>
      </c>
      <c r="L29" s="49">
        <v>3</v>
      </c>
      <c r="M29" s="49">
        <v>4</v>
      </c>
      <c r="N29" s="49">
        <v>5</v>
      </c>
      <c r="O29" s="49">
        <v>5</v>
      </c>
      <c r="P29" s="49">
        <v>5</v>
      </c>
      <c r="Q29" s="59">
        <f t="shared" si="0"/>
        <v>45</v>
      </c>
      <c r="R29" s="49">
        <v>4</v>
      </c>
      <c r="S29" s="49">
        <v>3</v>
      </c>
      <c r="T29" s="49">
        <v>4</v>
      </c>
      <c r="U29" s="49">
        <v>5</v>
      </c>
      <c r="V29" s="49">
        <v>5</v>
      </c>
      <c r="W29" s="49">
        <v>5</v>
      </c>
      <c r="X29" s="49">
        <v>4</v>
      </c>
      <c r="Y29" s="49">
        <v>5</v>
      </c>
      <c r="Z29" s="49">
        <v>4</v>
      </c>
      <c r="AA29" s="49">
        <v>5</v>
      </c>
      <c r="AB29" s="49">
        <v>5</v>
      </c>
      <c r="AC29" s="49">
        <v>4</v>
      </c>
      <c r="AD29" s="49">
        <v>4</v>
      </c>
      <c r="AE29" s="49">
        <v>5</v>
      </c>
      <c r="AF29" s="49">
        <v>4</v>
      </c>
      <c r="AG29" s="49">
        <v>5</v>
      </c>
      <c r="AH29" s="49">
        <v>5</v>
      </c>
      <c r="AI29" s="49">
        <v>5</v>
      </c>
      <c r="AJ29" s="49">
        <v>5</v>
      </c>
      <c r="AK29" s="60">
        <f t="shared" si="1"/>
        <v>86</v>
      </c>
      <c r="AL29" s="49">
        <v>5</v>
      </c>
      <c r="AM29" s="49">
        <v>5</v>
      </c>
      <c r="AN29" s="49">
        <v>4</v>
      </c>
      <c r="AO29" s="49">
        <v>4</v>
      </c>
      <c r="AP29" s="49">
        <v>4</v>
      </c>
      <c r="AQ29" s="49">
        <v>3</v>
      </c>
      <c r="AR29" s="49">
        <v>4</v>
      </c>
      <c r="AS29" s="49">
        <v>4</v>
      </c>
      <c r="AT29" s="49">
        <v>4</v>
      </c>
      <c r="AU29" s="61">
        <f t="shared" si="2"/>
        <v>37</v>
      </c>
    </row>
    <row r="30" spans="1:47" x14ac:dyDescent="0.25">
      <c r="A30" s="43">
        <v>29</v>
      </c>
      <c r="B30" s="48" t="s">
        <v>352</v>
      </c>
      <c r="C30" s="54" t="s">
        <v>512</v>
      </c>
      <c r="D30" s="54" t="s">
        <v>123</v>
      </c>
      <c r="E30" s="52">
        <f>VLOOKUP(B30,'Nilai Raport'!$B$2:$D$215,3,0)</f>
        <v>84.538461538461533</v>
      </c>
      <c r="F30" s="45" cm="1">
        <f t="array" ref="F30">ROUND(E30:E30,0)</f>
        <v>85</v>
      </c>
      <c r="G30" s="48">
        <v>5</v>
      </c>
      <c r="H30" s="48">
        <v>5</v>
      </c>
      <c r="I30" s="48">
        <v>5</v>
      </c>
      <c r="J30" s="48">
        <v>5</v>
      </c>
      <c r="K30" s="48">
        <v>5</v>
      </c>
      <c r="L30" s="48">
        <v>3</v>
      </c>
      <c r="M30" s="48">
        <v>5</v>
      </c>
      <c r="N30" s="48">
        <v>5</v>
      </c>
      <c r="O30" s="48">
        <v>5</v>
      </c>
      <c r="P30" s="48">
        <v>5</v>
      </c>
      <c r="Q30" s="59">
        <f t="shared" si="0"/>
        <v>48</v>
      </c>
      <c r="R30" s="48">
        <v>5</v>
      </c>
      <c r="S30" s="48">
        <v>5</v>
      </c>
      <c r="T30" s="48">
        <v>5</v>
      </c>
      <c r="U30" s="48">
        <v>5</v>
      </c>
      <c r="V30" s="48">
        <v>5</v>
      </c>
      <c r="W30" s="48">
        <v>4</v>
      </c>
      <c r="X30" s="48">
        <v>5</v>
      </c>
      <c r="Y30" s="48">
        <v>5</v>
      </c>
      <c r="Z30" s="48">
        <v>5</v>
      </c>
      <c r="AA30" s="48">
        <v>5</v>
      </c>
      <c r="AB30" s="48">
        <v>5</v>
      </c>
      <c r="AC30" s="48">
        <v>5</v>
      </c>
      <c r="AD30" s="48">
        <v>5</v>
      </c>
      <c r="AE30" s="48">
        <v>5</v>
      </c>
      <c r="AF30" s="48">
        <v>5</v>
      </c>
      <c r="AG30" s="48">
        <v>5</v>
      </c>
      <c r="AH30" s="48">
        <v>5</v>
      </c>
      <c r="AI30" s="48">
        <v>5</v>
      </c>
      <c r="AJ30" s="48">
        <v>5</v>
      </c>
      <c r="AK30" s="60">
        <f t="shared" si="1"/>
        <v>94</v>
      </c>
      <c r="AL30" s="48">
        <v>5</v>
      </c>
      <c r="AM30" s="48">
        <v>5</v>
      </c>
      <c r="AN30" s="48">
        <v>5</v>
      </c>
      <c r="AO30" s="48">
        <v>5</v>
      </c>
      <c r="AP30" s="48">
        <v>5</v>
      </c>
      <c r="AQ30" s="48">
        <v>5</v>
      </c>
      <c r="AR30" s="48">
        <v>5</v>
      </c>
      <c r="AS30" s="48">
        <v>5</v>
      </c>
      <c r="AT30" s="48">
        <v>5</v>
      </c>
      <c r="AU30" s="61">
        <f t="shared" si="2"/>
        <v>45</v>
      </c>
    </row>
    <row r="31" spans="1:47" x14ac:dyDescent="0.25">
      <c r="A31" s="43">
        <v>30</v>
      </c>
      <c r="B31" s="50" t="s">
        <v>330</v>
      </c>
      <c r="C31" s="56" t="s">
        <v>512</v>
      </c>
      <c r="D31" s="56" t="s">
        <v>123</v>
      </c>
      <c r="E31" s="53">
        <f>VLOOKUP(B31,'Nilai Raport'!$B$2:$D$215,3,0)</f>
        <v>81.84615384615384</v>
      </c>
      <c r="F31" s="45" cm="1">
        <f t="array" ref="F31">ROUND(E31:E31,0)</f>
        <v>82</v>
      </c>
      <c r="G31" s="50">
        <v>4</v>
      </c>
      <c r="H31" s="50">
        <v>4</v>
      </c>
      <c r="I31" s="50">
        <v>4</v>
      </c>
      <c r="J31" s="50">
        <v>4</v>
      </c>
      <c r="K31" s="50">
        <v>4</v>
      </c>
      <c r="L31" s="50">
        <v>3</v>
      </c>
      <c r="M31" s="50">
        <v>4</v>
      </c>
      <c r="N31" s="50">
        <v>4</v>
      </c>
      <c r="O31" s="50">
        <v>4</v>
      </c>
      <c r="P31" s="50">
        <v>4</v>
      </c>
      <c r="Q31" s="59">
        <f t="shared" si="0"/>
        <v>39</v>
      </c>
      <c r="R31" s="50">
        <v>4</v>
      </c>
      <c r="S31" s="50">
        <v>4</v>
      </c>
      <c r="T31" s="50">
        <v>4</v>
      </c>
      <c r="U31" s="50">
        <v>4</v>
      </c>
      <c r="V31" s="50">
        <v>4</v>
      </c>
      <c r="W31" s="50">
        <v>4</v>
      </c>
      <c r="X31" s="50">
        <v>4</v>
      </c>
      <c r="Y31" s="50">
        <v>4</v>
      </c>
      <c r="Z31" s="50">
        <v>4</v>
      </c>
      <c r="AA31" s="50">
        <v>4</v>
      </c>
      <c r="AB31" s="50">
        <v>4</v>
      </c>
      <c r="AC31" s="50">
        <v>4</v>
      </c>
      <c r="AD31" s="50">
        <v>4</v>
      </c>
      <c r="AE31" s="50">
        <v>4</v>
      </c>
      <c r="AF31" s="50">
        <v>4</v>
      </c>
      <c r="AG31" s="50">
        <v>4</v>
      </c>
      <c r="AH31" s="50">
        <v>4</v>
      </c>
      <c r="AI31" s="50">
        <v>4</v>
      </c>
      <c r="AJ31" s="50">
        <v>4</v>
      </c>
      <c r="AK31" s="60">
        <f t="shared" si="1"/>
        <v>76</v>
      </c>
      <c r="AL31" s="50">
        <v>4</v>
      </c>
      <c r="AM31" s="50">
        <v>4</v>
      </c>
      <c r="AN31" s="50">
        <v>4</v>
      </c>
      <c r="AO31" s="50">
        <v>4</v>
      </c>
      <c r="AP31" s="50">
        <v>4</v>
      </c>
      <c r="AQ31" s="50">
        <v>4</v>
      </c>
      <c r="AR31" s="50">
        <v>4</v>
      </c>
      <c r="AS31" s="50">
        <v>4</v>
      </c>
      <c r="AT31" s="50">
        <v>4</v>
      </c>
      <c r="AU31" s="61">
        <f t="shared" si="2"/>
        <v>36</v>
      </c>
    </row>
    <row r="32" spans="1:47" x14ac:dyDescent="0.25">
      <c r="A32" s="43">
        <v>31</v>
      </c>
      <c r="B32" s="49" t="s">
        <v>358</v>
      </c>
      <c r="C32" s="55" t="s">
        <v>512</v>
      </c>
      <c r="D32" s="55" t="s">
        <v>123</v>
      </c>
      <c r="E32" s="52">
        <f>VLOOKUP(B32,'Nilai Raport'!$B$2:$D$215,3,0)</f>
        <v>83.769230769230774</v>
      </c>
      <c r="F32" s="45" cm="1">
        <f t="array" ref="F32">ROUND(E32:E32,0)</f>
        <v>84</v>
      </c>
      <c r="G32" s="49">
        <v>5</v>
      </c>
      <c r="H32" s="49">
        <v>4</v>
      </c>
      <c r="I32" s="49">
        <v>5</v>
      </c>
      <c r="J32" s="49">
        <v>5</v>
      </c>
      <c r="K32" s="49">
        <v>5</v>
      </c>
      <c r="L32" s="49">
        <v>3</v>
      </c>
      <c r="M32" s="49">
        <v>5</v>
      </c>
      <c r="N32" s="49">
        <v>5</v>
      </c>
      <c r="O32" s="49">
        <v>5</v>
      </c>
      <c r="P32" s="49">
        <v>5</v>
      </c>
      <c r="Q32" s="59">
        <f t="shared" si="0"/>
        <v>47</v>
      </c>
      <c r="R32" s="49">
        <v>4</v>
      </c>
      <c r="S32" s="49">
        <v>5</v>
      </c>
      <c r="T32" s="49">
        <v>5</v>
      </c>
      <c r="U32" s="49">
        <v>5</v>
      </c>
      <c r="V32" s="49">
        <v>5</v>
      </c>
      <c r="W32" s="49">
        <v>4</v>
      </c>
      <c r="X32" s="49">
        <v>4</v>
      </c>
      <c r="Y32" s="49">
        <v>4</v>
      </c>
      <c r="Z32" s="49">
        <v>4</v>
      </c>
      <c r="AA32" s="49">
        <v>4</v>
      </c>
      <c r="AB32" s="49">
        <v>5</v>
      </c>
      <c r="AC32" s="49">
        <v>5</v>
      </c>
      <c r="AD32" s="49">
        <v>4</v>
      </c>
      <c r="AE32" s="49">
        <v>5</v>
      </c>
      <c r="AF32" s="49">
        <v>5</v>
      </c>
      <c r="AG32" s="49">
        <v>5</v>
      </c>
      <c r="AH32" s="49">
        <v>5</v>
      </c>
      <c r="AI32" s="49">
        <v>5</v>
      </c>
      <c r="AJ32" s="49">
        <v>5</v>
      </c>
      <c r="AK32" s="60">
        <f t="shared" si="1"/>
        <v>88</v>
      </c>
      <c r="AL32" s="49">
        <v>5</v>
      </c>
      <c r="AM32" s="49">
        <v>4</v>
      </c>
      <c r="AN32" s="49">
        <v>4</v>
      </c>
      <c r="AO32" s="49">
        <v>5</v>
      </c>
      <c r="AP32" s="49">
        <v>5</v>
      </c>
      <c r="AQ32" s="49">
        <v>5</v>
      </c>
      <c r="AR32" s="49">
        <v>4</v>
      </c>
      <c r="AS32" s="49">
        <v>5</v>
      </c>
      <c r="AT32" s="49">
        <v>5</v>
      </c>
      <c r="AU32" s="61">
        <f t="shared" si="2"/>
        <v>42</v>
      </c>
    </row>
    <row r="33" spans="1:47" x14ac:dyDescent="0.25">
      <c r="A33" s="43">
        <v>32</v>
      </c>
      <c r="B33" s="48" t="s">
        <v>360</v>
      </c>
      <c r="C33" s="54" t="s">
        <v>512</v>
      </c>
      <c r="D33" s="54" t="s">
        <v>123</v>
      </c>
      <c r="E33" s="52">
        <f>VLOOKUP(B33,'Nilai Raport'!$B$2:$D$215,3,0)</f>
        <v>82.307692307692307</v>
      </c>
      <c r="F33" s="45" cm="1">
        <f t="array" ref="F33">ROUND(E33:E33,0)</f>
        <v>82</v>
      </c>
      <c r="G33" s="48">
        <v>5</v>
      </c>
      <c r="H33" s="48">
        <v>4</v>
      </c>
      <c r="I33" s="48">
        <v>4</v>
      </c>
      <c r="J33" s="48">
        <v>3</v>
      </c>
      <c r="K33" s="48">
        <v>3</v>
      </c>
      <c r="L33" s="48">
        <v>3</v>
      </c>
      <c r="M33" s="48">
        <v>4</v>
      </c>
      <c r="N33" s="48">
        <v>4</v>
      </c>
      <c r="O33" s="48">
        <v>4</v>
      </c>
      <c r="P33" s="48">
        <v>4</v>
      </c>
      <c r="Q33" s="59">
        <f t="shared" si="0"/>
        <v>38</v>
      </c>
      <c r="R33" s="48">
        <v>5</v>
      </c>
      <c r="S33" s="48">
        <v>5</v>
      </c>
      <c r="T33" s="48">
        <v>3</v>
      </c>
      <c r="U33" s="48">
        <v>5</v>
      </c>
      <c r="V33" s="48">
        <v>4</v>
      </c>
      <c r="W33" s="48">
        <v>5</v>
      </c>
      <c r="X33" s="48">
        <v>4</v>
      </c>
      <c r="Y33" s="48">
        <v>5</v>
      </c>
      <c r="Z33" s="48">
        <v>5</v>
      </c>
      <c r="AA33" s="48">
        <v>5</v>
      </c>
      <c r="AB33" s="48">
        <v>5</v>
      </c>
      <c r="AC33" s="48">
        <v>5</v>
      </c>
      <c r="AD33" s="48">
        <v>4</v>
      </c>
      <c r="AE33" s="48">
        <v>5</v>
      </c>
      <c r="AF33" s="48">
        <v>5</v>
      </c>
      <c r="AG33" s="48">
        <v>5</v>
      </c>
      <c r="AH33" s="48">
        <v>5</v>
      </c>
      <c r="AI33" s="48">
        <v>4</v>
      </c>
      <c r="AJ33" s="48">
        <v>5</v>
      </c>
      <c r="AK33" s="60">
        <f t="shared" si="1"/>
        <v>89</v>
      </c>
      <c r="AL33" s="48">
        <v>4</v>
      </c>
      <c r="AM33" s="48">
        <v>3</v>
      </c>
      <c r="AN33" s="48">
        <v>3</v>
      </c>
      <c r="AO33" s="48">
        <v>3</v>
      </c>
      <c r="AP33" s="48">
        <v>4</v>
      </c>
      <c r="AQ33" s="48">
        <v>4</v>
      </c>
      <c r="AR33" s="48">
        <v>4</v>
      </c>
      <c r="AS33" s="48">
        <v>5</v>
      </c>
      <c r="AT33" s="48">
        <v>5</v>
      </c>
      <c r="AU33" s="61">
        <f t="shared" si="2"/>
        <v>35</v>
      </c>
    </row>
    <row r="34" spans="1:47" x14ac:dyDescent="0.25">
      <c r="A34" s="43">
        <v>33</v>
      </c>
      <c r="B34" s="49" t="s">
        <v>361</v>
      </c>
      <c r="C34" s="55" t="s">
        <v>511</v>
      </c>
      <c r="D34" s="55" t="s">
        <v>123</v>
      </c>
      <c r="E34" s="52">
        <f>VLOOKUP(B34,'Nilai Raport'!$B$2:$D$215,3,0)</f>
        <v>85.692307692307693</v>
      </c>
      <c r="F34" s="45" cm="1">
        <f t="array" ref="F34">ROUND(E34:E34,0)</f>
        <v>86</v>
      </c>
      <c r="G34" s="49">
        <v>4</v>
      </c>
      <c r="H34" s="49">
        <v>5</v>
      </c>
      <c r="I34" s="49">
        <v>5</v>
      </c>
      <c r="J34" s="49">
        <v>3</v>
      </c>
      <c r="K34" s="49">
        <v>2</v>
      </c>
      <c r="L34" s="49">
        <v>1</v>
      </c>
      <c r="M34" s="49">
        <v>2</v>
      </c>
      <c r="N34" s="49">
        <v>5</v>
      </c>
      <c r="O34" s="49">
        <v>5</v>
      </c>
      <c r="P34" s="49">
        <v>4</v>
      </c>
      <c r="Q34" s="59">
        <f t="shared" si="0"/>
        <v>36</v>
      </c>
      <c r="R34" s="49">
        <v>2</v>
      </c>
      <c r="S34" s="49">
        <v>1</v>
      </c>
      <c r="T34" s="49">
        <v>1</v>
      </c>
      <c r="U34" s="49">
        <v>1</v>
      </c>
      <c r="V34" s="49">
        <v>5</v>
      </c>
      <c r="W34" s="49">
        <v>1</v>
      </c>
      <c r="X34" s="49">
        <v>5</v>
      </c>
      <c r="Y34" s="49">
        <v>5</v>
      </c>
      <c r="Z34" s="49">
        <v>5</v>
      </c>
      <c r="AA34" s="49">
        <v>3</v>
      </c>
      <c r="AB34" s="49">
        <v>3</v>
      </c>
      <c r="AC34" s="49">
        <v>5</v>
      </c>
      <c r="AD34" s="49">
        <v>5</v>
      </c>
      <c r="AE34" s="49">
        <v>5</v>
      </c>
      <c r="AF34" s="49">
        <v>5</v>
      </c>
      <c r="AG34" s="49">
        <v>5</v>
      </c>
      <c r="AH34" s="49">
        <v>5</v>
      </c>
      <c r="AI34" s="49">
        <v>4</v>
      </c>
      <c r="AJ34" s="49">
        <v>5</v>
      </c>
      <c r="AK34" s="60">
        <f t="shared" si="1"/>
        <v>71</v>
      </c>
      <c r="AL34" s="49">
        <v>5</v>
      </c>
      <c r="AM34" s="49">
        <v>2</v>
      </c>
      <c r="AN34" s="49">
        <v>2</v>
      </c>
      <c r="AO34" s="49">
        <v>4</v>
      </c>
      <c r="AP34" s="49">
        <v>4</v>
      </c>
      <c r="AQ34" s="49">
        <v>5</v>
      </c>
      <c r="AR34" s="49">
        <v>5</v>
      </c>
      <c r="AS34" s="49">
        <v>5</v>
      </c>
      <c r="AT34" s="49">
        <v>5</v>
      </c>
      <c r="AU34" s="61">
        <f t="shared" si="2"/>
        <v>37</v>
      </c>
    </row>
    <row r="35" spans="1:47" x14ac:dyDescent="0.25">
      <c r="A35" s="43">
        <v>34</v>
      </c>
      <c r="B35" s="48" t="s">
        <v>332</v>
      </c>
      <c r="C35" s="54" t="s">
        <v>511</v>
      </c>
      <c r="D35" s="54" t="s">
        <v>123</v>
      </c>
      <c r="E35" s="52">
        <f>VLOOKUP(B35,'Nilai Raport'!$B$2:$D$215,3,0)</f>
        <v>84.692307692307693</v>
      </c>
      <c r="F35" s="45" cm="1">
        <f t="array" ref="F35">ROUND(E35:E35,0)</f>
        <v>85</v>
      </c>
      <c r="G35" s="48">
        <v>5</v>
      </c>
      <c r="H35" s="48">
        <v>5</v>
      </c>
      <c r="I35" s="48">
        <v>5</v>
      </c>
      <c r="J35" s="48">
        <v>5</v>
      </c>
      <c r="K35" s="48">
        <v>3</v>
      </c>
      <c r="L35" s="48">
        <v>5</v>
      </c>
      <c r="M35" s="48">
        <v>5</v>
      </c>
      <c r="N35" s="48">
        <v>5</v>
      </c>
      <c r="O35" s="48">
        <v>5</v>
      </c>
      <c r="P35" s="48">
        <v>5</v>
      </c>
      <c r="Q35" s="59">
        <f t="shared" si="0"/>
        <v>48</v>
      </c>
      <c r="R35" s="48">
        <v>5</v>
      </c>
      <c r="S35" s="48">
        <v>4</v>
      </c>
      <c r="T35" s="48">
        <v>5</v>
      </c>
      <c r="U35" s="48">
        <v>5</v>
      </c>
      <c r="V35" s="48">
        <v>5</v>
      </c>
      <c r="W35" s="48">
        <v>4</v>
      </c>
      <c r="X35" s="48">
        <v>5</v>
      </c>
      <c r="Y35" s="48">
        <v>4</v>
      </c>
      <c r="Z35" s="48">
        <v>4</v>
      </c>
      <c r="AA35" s="48">
        <v>5</v>
      </c>
      <c r="AB35" s="48">
        <v>3</v>
      </c>
      <c r="AC35" s="48">
        <v>5</v>
      </c>
      <c r="AD35" s="48">
        <v>3</v>
      </c>
      <c r="AE35" s="48">
        <v>5</v>
      </c>
      <c r="AF35" s="48">
        <v>5</v>
      </c>
      <c r="AG35" s="48">
        <v>3</v>
      </c>
      <c r="AH35" s="48">
        <v>5</v>
      </c>
      <c r="AI35" s="48">
        <v>3</v>
      </c>
      <c r="AJ35" s="48">
        <v>5</v>
      </c>
      <c r="AK35" s="60">
        <f t="shared" si="1"/>
        <v>83</v>
      </c>
      <c r="AL35" s="48">
        <v>5</v>
      </c>
      <c r="AM35" s="48">
        <v>2</v>
      </c>
      <c r="AN35" s="48">
        <v>5</v>
      </c>
      <c r="AO35" s="48">
        <v>5</v>
      </c>
      <c r="AP35" s="48">
        <v>5</v>
      </c>
      <c r="AQ35" s="48">
        <v>5</v>
      </c>
      <c r="AR35" s="48">
        <v>5</v>
      </c>
      <c r="AS35" s="48">
        <v>5</v>
      </c>
      <c r="AT35" s="48">
        <v>5</v>
      </c>
      <c r="AU35" s="61">
        <f t="shared" si="2"/>
        <v>42</v>
      </c>
    </row>
    <row r="36" spans="1:47" x14ac:dyDescent="0.25">
      <c r="A36" s="43">
        <v>35</v>
      </c>
      <c r="B36" s="48" t="s">
        <v>334</v>
      </c>
      <c r="C36" s="54" t="s">
        <v>511</v>
      </c>
      <c r="D36" s="54" t="s">
        <v>123</v>
      </c>
      <c r="E36" s="52">
        <f>VLOOKUP(B36,'Nilai Raport'!$B$2:$D$215,3,0)</f>
        <v>82.692307692307693</v>
      </c>
      <c r="F36" s="45" cm="1">
        <f t="array" ref="F36">ROUND(E36:E36,0)</f>
        <v>83</v>
      </c>
      <c r="G36" s="48">
        <v>3</v>
      </c>
      <c r="H36" s="48">
        <v>5</v>
      </c>
      <c r="I36" s="48">
        <v>5</v>
      </c>
      <c r="J36" s="48">
        <v>5</v>
      </c>
      <c r="K36" s="48">
        <v>3</v>
      </c>
      <c r="L36" s="48">
        <v>2</v>
      </c>
      <c r="M36" s="48">
        <v>5</v>
      </c>
      <c r="N36" s="48">
        <v>5</v>
      </c>
      <c r="O36" s="48">
        <v>5</v>
      </c>
      <c r="P36" s="48">
        <v>5</v>
      </c>
      <c r="Q36" s="59">
        <f t="shared" si="0"/>
        <v>43</v>
      </c>
      <c r="R36" s="48">
        <v>5</v>
      </c>
      <c r="S36" s="48">
        <v>3</v>
      </c>
      <c r="T36" s="48">
        <v>5</v>
      </c>
      <c r="U36" s="48">
        <v>5</v>
      </c>
      <c r="V36" s="48">
        <v>5</v>
      </c>
      <c r="W36" s="48">
        <v>5</v>
      </c>
      <c r="X36" s="48">
        <v>4</v>
      </c>
      <c r="Y36" s="48">
        <v>4</v>
      </c>
      <c r="Z36" s="48">
        <v>5</v>
      </c>
      <c r="AA36" s="48">
        <v>5</v>
      </c>
      <c r="AB36" s="48">
        <v>5</v>
      </c>
      <c r="AC36" s="48">
        <v>5</v>
      </c>
      <c r="AD36" s="48">
        <v>5</v>
      </c>
      <c r="AE36" s="48">
        <v>5</v>
      </c>
      <c r="AF36" s="48">
        <v>5</v>
      </c>
      <c r="AG36" s="48">
        <v>3</v>
      </c>
      <c r="AH36" s="48">
        <v>5</v>
      </c>
      <c r="AI36" s="48">
        <v>5</v>
      </c>
      <c r="AJ36" s="48">
        <v>5</v>
      </c>
      <c r="AK36" s="60">
        <f t="shared" si="1"/>
        <v>89</v>
      </c>
      <c r="AL36" s="48">
        <v>5</v>
      </c>
      <c r="AM36" s="48">
        <v>5</v>
      </c>
      <c r="AN36" s="48">
        <v>5</v>
      </c>
      <c r="AO36" s="48">
        <v>5</v>
      </c>
      <c r="AP36" s="48">
        <v>5</v>
      </c>
      <c r="AQ36" s="48">
        <v>5</v>
      </c>
      <c r="AR36" s="48">
        <v>5</v>
      </c>
      <c r="AS36" s="48">
        <v>5</v>
      </c>
      <c r="AT36" s="48">
        <v>5</v>
      </c>
      <c r="AU36" s="61">
        <f t="shared" si="2"/>
        <v>45</v>
      </c>
    </row>
    <row r="37" spans="1:47" x14ac:dyDescent="0.25">
      <c r="A37" s="43">
        <v>36</v>
      </c>
      <c r="B37" s="49" t="s">
        <v>335</v>
      </c>
      <c r="C37" s="55" t="s">
        <v>512</v>
      </c>
      <c r="D37" s="55" t="s">
        <v>123</v>
      </c>
      <c r="E37" s="52">
        <f>VLOOKUP(B37,'Nilai Raport'!$B$2:$D$215,3,0)</f>
        <v>81.692307692307693</v>
      </c>
      <c r="F37" s="45" cm="1">
        <f t="array" ref="F37">ROUND(E37:E37,0)</f>
        <v>82</v>
      </c>
      <c r="G37" s="49">
        <v>3</v>
      </c>
      <c r="H37" s="49">
        <v>3</v>
      </c>
      <c r="I37" s="49">
        <v>4</v>
      </c>
      <c r="J37" s="49">
        <v>3</v>
      </c>
      <c r="K37" s="49">
        <v>2</v>
      </c>
      <c r="L37" s="49">
        <v>1</v>
      </c>
      <c r="M37" s="49">
        <v>3</v>
      </c>
      <c r="N37" s="49">
        <v>4</v>
      </c>
      <c r="O37" s="49">
        <v>4</v>
      </c>
      <c r="P37" s="49">
        <v>3</v>
      </c>
      <c r="Q37" s="59">
        <f t="shared" si="0"/>
        <v>30</v>
      </c>
      <c r="R37" s="49">
        <v>3</v>
      </c>
      <c r="S37" s="49">
        <v>2</v>
      </c>
      <c r="T37" s="49">
        <v>3</v>
      </c>
      <c r="U37" s="49">
        <v>2</v>
      </c>
      <c r="V37" s="49">
        <v>3</v>
      </c>
      <c r="W37" s="49">
        <v>2</v>
      </c>
      <c r="X37" s="49">
        <v>3</v>
      </c>
      <c r="Y37" s="49">
        <v>2</v>
      </c>
      <c r="Z37" s="49">
        <v>4</v>
      </c>
      <c r="AA37" s="49">
        <v>3</v>
      </c>
      <c r="AB37" s="49">
        <v>3</v>
      </c>
      <c r="AC37" s="49">
        <v>3</v>
      </c>
      <c r="AD37" s="49">
        <v>4</v>
      </c>
      <c r="AE37" s="49">
        <v>3</v>
      </c>
      <c r="AF37" s="49">
        <v>3</v>
      </c>
      <c r="AG37" s="49">
        <v>4</v>
      </c>
      <c r="AH37" s="49">
        <v>3</v>
      </c>
      <c r="AI37" s="49">
        <v>4</v>
      </c>
      <c r="AJ37" s="49">
        <v>3</v>
      </c>
      <c r="AK37" s="60">
        <f t="shared" si="1"/>
        <v>57</v>
      </c>
      <c r="AL37" s="49">
        <v>3</v>
      </c>
      <c r="AM37" s="49">
        <v>3</v>
      </c>
      <c r="AN37" s="49">
        <v>3</v>
      </c>
      <c r="AO37" s="49">
        <v>4</v>
      </c>
      <c r="AP37" s="49">
        <v>3</v>
      </c>
      <c r="AQ37" s="49">
        <v>3</v>
      </c>
      <c r="AR37" s="49">
        <v>4</v>
      </c>
      <c r="AS37" s="49">
        <v>4</v>
      </c>
      <c r="AT37" s="49">
        <v>5</v>
      </c>
      <c r="AU37" s="61">
        <f t="shared" si="2"/>
        <v>32</v>
      </c>
    </row>
    <row r="38" spans="1:47" x14ac:dyDescent="0.25">
      <c r="A38" s="43">
        <v>37</v>
      </c>
      <c r="B38" s="48" t="s">
        <v>362</v>
      </c>
      <c r="C38" s="54" t="s">
        <v>512</v>
      </c>
      <c r="D38" s="54" t="s">
        <v>123</v>
      </c>
      <c r="E38" s="52">
        <f>VLOOKUP(B38,'Nilai Raport'!$B$2:$D$215,3,0)</f>
        <v>82.07692307692308</v>
      </c>
      <c r="F38" s="45" cm="1">
        <f t="array" ref="F38">ROUND(E38:E38,0)</f>
        <v>82</v>
      </c>
      <c r="G38" s="48">
        <v>5</v>
      </c>
      <c r="H38" s="48">
        <v>5</v>
      </c>
      <c r="I38" s="48">
        <v>5</v>
      </c>
      <c r="J38" s="48">
        <v>5</v>
      </c>
      <c r="K38" s="48">
        <v>5</v>
      </c>
      <c r="L38" s="48">
        <v>3</v>
      </c>
      <c r="M38" s="48">
        <v>5</v>
      </c>
      <c r="N38" s="48">
        <v>5</v>
      </c>
      <c r="O38" s="48">
        <v>5</v>
      </c>
      <c r="P38" s="48">
        <v>5</v>
      </c>
      <c r="Q38" s="59">
        <f t="shared" si="0"/>
        <v>48</v>
      </c>
      <c r="R38" s="48">
        <v>5</v>
      </c>
      <c r="S38" s="48">
        <v>5</v>
      </c>
      <c r="T38" s="48">
        <v>5</v>
      </c>
      <c r="U38" s="48">
        <v>3</v>
      </c>
      <c r="V38" s="48">
        <v>5</v>
      </c>
      <c r="W38" s="48">
        <v>3</v>
      </c>
      <c r="X38" s="48">
        <v>5</v>
      </c>
      <c r="Y38" s="48">
        <v>5</v>
      </c>
      <c r="Z38" s="48">
        <v>5</v>
      </c>
      <c r="AA38" s="48">
        <v>5</v>
      </c>
      <c r="AB38" s="48">
        <v>5</v>
      </c>
      <c r="AC38" s="48">
        <v>5</v>
      </c>
      <c r="AD38" s="48">
        <v>5</v>
      </c>
      <c r="AE38" s="48">
        <v>5</v>
      </c>
      <c r="AF38" s="48">
        <v>5</v>
      </c>
      <c r="AG38" s="48">
        <v>5</v>
      </c>
      <c r="AH38" s="48">
        <v>5</v>
      </c>
      <c r="AI38" s="48">
        <v>5</v>
      </c>
      <c r="AJ38" s="48">
        <v>5</v>
      </c>
      <c r="AK38" s="60">
        <f t="shared" si="1"/>
        <v>91</v>
      </c>
      <c r="AL38" s="48">
        <v>5</v>
      </c>
      <c r="AM38" s="48">
        <v>4</v>
      </c>
      <c r="AN38" s="48">
        <v>5</v>
      </c>
      <c r="AO38" s="48">
        <v>5</v>
      </c>
      <c r="AP38" s="48">
        <v>5</v>
      </c>
      <c r="AQ38" s="48">
        <v>5</v>
      </c>
      <c r="AR38" s="48">
        <v>5</v>
      </c>
      <c r="AS38" s="48">
        <v>5</v>
      </c>
      <c r="AT38" s="48">
        <v>5</v>
      </c>
      <c r="AU38" s="61">
        <f t="shared" si="2"/>
        <v>44</v>
      </c>
    </row>
    <row r="39" spans="1:47" x14ac:dyDescent="0.25">
      <c r="A39" s="43">
        <v>38</v>
      </c>
      <c r="B39" s="48" t="s">
        <v>363</v>
      </c>
      <c r="C39" s="54" t="s">
        <v>512</v>
      </c>
      <c r="D39" s="54" t="s">
        <v>123</v>
      </c>
      <c r="E39" s="52">
        <f>VLOOKUP(B39,'Nilai Raport'!$B$2:$D$215,3,0)</f>
        <v>82.307692307692307</v>
      </c>
      <c r="F39" s="45" cm="1">
        <f t="array" ref="F39">ROUND(E39:E39,0)</f>
        <v>82</v>
      </c>
      <c r="G39" s="48">
        <v>4</v>
      </c>
      <c r="H39" s="48">
        <v>5</v>
      </c>
      <c r="I39" s="48">
        <v>5</v>
      </c>
      <c r="J39" s="48">
        <v>5</v>
      </c>
      <c r="K39" s="48">
        <v>3</v>
      </c>
      <c r="L39" s="48">
        <v>3</v>
      </c>
      <c r="M39" s="48">
        <v>4</v>
      </c>
      <c r="N39" s="48">
        <v>5</v>
      </c>
      <c r="O39" s="48">
        <v>5</v>
      </c>
      <c r="P39" s="48">
        <v>4</v>
      </c>
      <c r="Q39" s="59">
        <f t="shared" si="0"/>
        <v>43</v>
      </c>
      <c r="R39" s="48">
        <v>4</v>
      </c>
      <c r="S39" s="48">
        <v>3</v>
      </c>
      <c r="T39" s="48">
        <v>3</v>
      </c>
      <c r="U39" s="48">
        <v>4</v>
      </c>
      <c r="V39" s="48">
        <v>5</v>
      </c>
      <c r="W39" s="48">
        <v>3</v>
      </c>
      <c r="X39" s="48">
        <v>4</v>
      </c>
      <c r="Y39" s="48">
        <v>4</v>
      </c>
      <c r="Z39" s="48">
        <v>5</v>
      </c>
      <c r="AA39" s="48">
        <v>4</v>
      </c>
      <c r="AB39" s="48">
        <v>3</v>
      </c>
      <c r="AC39" s="48">
        <v>5</v>
      </c>
      <c r="AD39" s="48">
        <v>4</v>
      </c>
      <c r="AE39" s="48">
        <v>5</v>
      </c>
      <c r="AF39" s="48">
        <v>5</v>
      </c>
      <c r="AG39" s="48">
        <v>4</v>
      </c>
      <c r="AH39" s="48">
        <v>5</v>
      </c>
      <c r="AI39" s="48">
        <v>5</v>
      </c>
      <c r="AJ39" s="48">
        <v>4</v>
      </c>
      <c r="AK39" s="60">
        <f t="shared" si="1"/>
        <v>79</v>
      </c>
      <c r="AL39" s="48">
        <v>5</v>
      </c>
      <c r="AM39" s="48">
        <v>4</v>
      </c>
      <c r="AN39" s="48">
        <v>3</v>
      </c>
      <c r="AO39" s="48">
        <v>5</v>
      </c>
      <c r="AP39" s="48">
        <v>5</v>
      </c>
      <c r="AQ39" s="48">
        <v>4</v>
      </c>
      <c r="AR39" s="48">
        <v>5</v>
      </c>
      <c r="AS39" s="48">
        <v>5</v>
      </c>
      <c r="AT39" s="48">
        <v>5</v>
      </c>
      <c r="AU39" s="61">
        <f t="shared" si="2"/>
        <v>41</v>
      </c>
    </row>
    <row r="40" spans="1:47" x14ac:dyDescent="0.25">
      <c r="A40" s="43">
        <v>39</v>
      </c>
      <c r="B40" s="49" t="s">
        <v>337</v>
      </c>
      <c r="C40" s="55" t="s">
        <v>512</v>
      </c>
      <c r="D40" s="55" t="s">
        <v>123</v>
      </c>
      <c r="E40" s="52">
        <f>VLOOKUP(B40,'Nilai Raport'!$B$2:$D$215,3,0)</f>
        <v>84.461538461538467</v>
      </c>
      <c r="F40" s="45" cm="1">
        <f t="array" ref="F40">ROUND(E40:E40,0)</f>
        <v>84</v>
      </c>
      <c r="G40" s="49">
        <v>4</v>
      </c>
      <c r="H40" s="49">
        <v>4</v>
      </c>
      <c r="I40" s="49">
        <v>5</v>
      </c>
      <c r="J40" s="49">
        <v>4</v>
      </c>
      <c r="K40" s="49">
        <v>3</v>
      </c>
      <c r="L40" s="49">
        <v>3</v>
      </c>
      <c r="M40" s="49">
        <v>5</v>
      </c>
      <c r="N40" s="49">
        <v>4</v>
      </c>
      <c r="O40" s="49">
        <v>5</v>
      </c>
      <c r="P40" s="49">
        <v>5</v>
      </c>
      <c r="Q40" s="59">
        <f t="shared" si="0"/>
        <v>42</v>
      </c>
      <c r="R40" s="49">
        <v>4</v>
      </c>
      <c r="S40" s="49">
        <v>4</v>
      </c>
      <c r="T40" s="49">
        <v>5</v>
      </c>
      <c r="U40" s="49">
        <v>5</v>
      </c>
      <c r="V40" s="49">
        <v>5</v>
      </c>
      <c r="W40" s="49">
        <v>5</v>
      </c>
      <c r="X40" s="49">
        <v>5</v>
      </c>
      <c r="Y40" s="49">
        <v>5</v>
      </c>
      <c r="Z40" s="49">
        <v>5</v>
      </c>
      <c r="AA40" s="49">
        <v>5</v>
      </c>
      <c r="AB40" s="49">
        <v>5</v>
      </c>
      <c r="AC40" s="49">
        <v>5</v>
      </c>
      <c r="AD40" s="49">
        <v>4</v>
      </c>
      <c r="AE40" s="49">
        <v>5</v>
      </c>
      <c r="AF40" s="49">
        <v>5</v>
      </c>
      <c r="AG40" s="49">
        <v>4</v>
      </c>
      <c r="AH40" s="49">
        <v>5</v>
      </c>
      <c r="AI40" s="49">
        <v>4</v>
      </c>
      <c r="AJ40" s="49">
        <v>4</v>
      </c>
      <c r="AK40" s="60">
        <f t="shared" si="1"/>
        <v>89</v>
      </c>
      <c r="AL40" s="49">
        <v>5</v>
      </c>
      <c r="AM40" s="49">
        <v>4</v>
      </c>
      <c r="AN40" s="49">
        <v>5</v>
      </c>
      <c r="AO40" s="49">
        <v>4</v>
      </c>
      <c r="AP40" s="49">
        <v>4</v>
      </c>
      <c r="AQ40" s="49">
        <v>4</v>
      </c>
      <c r="AR40" s="49">
        <v>5</v>
      </c>
      <c r="AS40" s="49">
        <v>5</v>
      </c>
      <c r="AT40" s="49">
        <v>5</v>
      </c>
      <c r="AU40" s="61">
        <f t="shared" si="2"/>
        <v>41</v>
      </c>
    </row>
    <row r="41" spans="1:47" x14ac:dyDescent="0.25">
      <c r="A41" s="43">
        <v>40</v>
      </c>
      <c r="B41" s="48" t="s">
        <v>338</v>
      </c>
      <c r="C41" s="54" t="s">
        <v>512</v>
      </c>
      <c r="D41" s="54" t="s">
        <v>123</v>
      </c>
      <c r="E41" s="52">
        <f>VLOOKUP(B41,'Nilai Raport'!$B$2:$D$215,3,0)</f>
        <v>83.07692307692308</v>
      </c>
      <c r="F41" s="45" cm="1">
        <f t="array" ref="F41">ROUND(E41:E41,0)</f>
        <v>83</v>
      </c>
      <c r="G41" s="48">
        <v>5</v>
      </c>
      <c r="H41" s="48">
        <v>5</v>
      </c>
      <c r="I41" s="48">
        <v>5</v>
      </c>
      <c r="J41" s="48">
        <v>5</v>
      </c>
      <c r="K41" s="48">
        <v>3</v>
      </c>
      <c r="L41" s="48">
        <v>1</v>
      </c>
      <c r="M41" s="48">
        <v>3</v>
      </c>
      <c r="N41" s="48">
        <v>5</v>
      </c>
      <c r="O41" s="48">
        <v>5</v>
      </c>
      <c r="P41" s="48">
        <v>5</v>
      </c>
      <c r="Q41" s="59">
        <f t="shared" si="0"/>
        <v>42</v>
      </c>
      <c r="R41" s="48">
        <v>4</v>
      </c>
      <c r="S41" s="48">
        <v>5</v>
      </c>
      <c r="T41" s="48">
        <v>5</v>
      </c>
      <c r="U41" s="48">
        <v>5</v>
      </c>
      <c r="V41" s="48">
        <v>5</v>
      </c>
      <c r="W41" s="48">
        <v>5</v>
      </c>
      <c r="X41" s="48">
        <v>5</v>
      </c>
      <c r="Y41" s="48">
        <v>5</v>
      </c>
      <c r="Z41" s="48">
        <v>5</v>
      </c>
      <c r="AA41" s="48">
        <v>5</v>
      </c>
      <c r="AB41" s="48">
        <v>5</v>
      </c>
      <c r="AC41" s="48">
        <v>5</v>
      </c>
      <c r="AD41" s="48">
        <v>5</v>
      </c>
      <c r="AE41" s="48">
        <v>5</v>
      </c>
      <c r="AF41" s="48">
        <v>5</v>
      </c>
      <c r="AG41" s="48">
        <v>5</v>
      </c>
      <c r="AH41" s="48">
        <v>5</v>
      </c>
      <c r="AI41" s="48">
        <v>5</v>
      </c>
      <c r="AJ41" s="48">
        <v>5</v>
      </c>
      <c r="AK41" s="60">
        <f t="shared" si="1"/>
        <v>94</v>
      </c>
      <c r="AL41" s="48">
        <v>5</v>
      </c>
      <c r="AM41" s="48">
        <v>3</v>
      </c>
      <c r="AN41" s="48">
        <v>4</v>
      </c>
      <c r="AO41" s="48">
        <v>5</v>
      </c>
      <c r="AP41" s="48">
        <v>5</v>
      </c>
      <c r="AQ41" s="48">
        <v>4</v>
      </c>
      <c r="AR41" s="48">
        <v>5</v>
      </c>
      <c r="AS41" s="48">
        <v>5</v>
      </c>
      <c r="AT41" s="48">
        <v>4</v>
      </c>
      <c r="AU41" s="61">
        <f t="shared" si="2"/>
        <v>40</v>
      </c>
    </row>
    <row r="42" spans="1:47" x14ac:dyDescent="0.25">
      <c r="A42" s="43">
        <v>41</v>
      </c>
      <c r="B42" s="49" t="s">
        <v>339</v>
      </c>
      <c r="C42" s="55" t="s">
        <v>512</v>
      </c>
      <c r="D42" s="55" t="s">
        <v>123</v>
      </c>
      <c r="E42" s="52">
        <f>VLOOKUP(B42,'Nilai Raport'!$B$2:$D$215,3,0)</f>
        <v>82.461538461538467</v>
      </c>
      <c r="F42" s="45" cm="1">
        <f t="array" ref="F42">ROUND(E42:E42,0)</f>
        <v>82</v>
      </c>
      <c r="G42" s="49">
        <v>5</v>
      </c>
      <c r="H42" s="49">
        <v>4</v>
      </c>
      <c r="I42" s="49">
        <v>4</v>
      </c>
      <c r="J42" s="49">
        <v>3</v>
      </c>
      <c r="K42" s="49">
        <v>2</v>
      </c>
      <c r="L42" s="49">
        <v>3</v>
      </c>
      <c r="M42" s="49">
        <v>5</v>
      </c>
      <c r="N42" s="49">
        <v>4</v>
      </c>
      <c r="O42" s="49">
        <v>4</v>
      </c>
      <c r="P42" s="49">
        <v>5</v>
      </c>
      <c r="Q42" s="59">
        <f t="shared" si="0"/>
        <v>39</v>
      </c>
      <c r="R42" s="49">
        <v>5</v>
      </c>
      <c r="S42" s="49">
        <v>4</v>
      </c>
      <c r="T42" s="49">
        <v>4</v>
      </c>
      <c r="U42" s="49">
        <v>4</v>
      </c>
      <c r="V42" s="49">
        <v>5</v>
      </c>
      <c r="W42" s="49">
        <v>3</v>
      </c>
      <c r="X42" s="49">
        <v>4</v>
      </c>
      <c r="Y42" s="49">
        <v>3</v>
      </c>
      <c r="Z42" s="49">
        <v>4</v>
      </c>
      <c r="AA42" s="49">
        <v>4</v>
      </c>
      <c r="AB42" s="49">
        <v>4</v>
      </c>
      <c r="AC42" s="49">
        <v>5</v>
      </c>
      <c r="AD42" s="49">
        <v>5</v>
      </c>
      <c r="AE42" s="49">
        <v>5</v>
      </c>
      <c r="AF42" s="49">
        <v>4</v>
      </c>
      <c r="AG42" s="49">
        <v>4</v>
      </c>
      <c r="AH42" s="49">
        <v>4</v>
      </c>
      <c r="AI42" s="49">
        <v>4</v>
      </c>
      <c r="AJ42" s="49">
        <v>4</v>
      </c>
      <c r="AK42" s="60">
        <f t="shared" si="1"/>
        <v>79</v>
      </c>
      <c r="AL42" s="49">
        <v>4</v>
      </c>
      <c r="AM42" s="49">
        <v>3</v>
      </c>
      <c r="AN42" s="49">
        <v>3</v>
      </c>
      <c r="AO42" s="49">
        <v>4</v>
      </c>
      <c r="AP42" s="49">
        <v>4</v>
      </c>
      <c r="AQ42" s="49">
        <v>4</v>
      </c>
      <c r="AR42" s="49">
        <v>5</v>
      </c>
      <c r="AS42" s="49">
        <v>5</v>
      </c>
      <c r="AT42" s="49">
        <v>4</v>
      </c>
      <c r="AU42" s="61">
        <f t="shared" si="2"/>
        <v>36</v>
      </c>
    </row>
    <row r="43" spans="1:47" x14ac:dyDescent="0.25">
      <c r="A43" s="43">
        <v>42</v>
      </c>
      <c r="B43" s="48" t="s">
        <v>365</v>
      </c>
      <c r="C43" s="54" t="s">
        <v>512</v>
      </c>
      <c r="D43" s="54" t="s">
        <v>123</v>
      </c>
      <c r="E43" s="52">
        <f>VLOOKUP(B43,'Nilai Raport'!$B$2:$D$215,3,0)</f>
        <v>82.84615384615384</v>
      </c>
      <c r="F43" s="45" cm="1">
        <f t="array" ref="F43">ROUND(E43:E43,0)</f>
        <v>83</v>
      </c>
      <c r="G43" s="48">
        <v>5</v>
      </c>
      <c r="H43" s="48">
        <v>5</v>
      </c>
      <c r="I43" s="48">
        <v>5</v>
      </c>
      <c r="J43" s="48">
        <v>3</v>
      </c>
      <c r="K43" s="48">
        <v>2</v>
      </c>
      <c r="L43" s="48">
        <v>2</v>
      </c>
      <c r="M43" s="48">
        <v>5</v>
      </c>
      <c r="N43" s="48">
        <v>3</v>
      </c>
      <c r="O43" s="48">
        <v>5</v>
      </c>
      <c r="P43" s="48">
        <v>3</v>
      </c>
      <c r="Q43" s="59">
        <f t="shared" si="0"/>
        <v>38</v>
      </c>
      <c r="R43" s="48">
        <v>4</v>
      </c>
      <c r="S43" s="48">
        <v>3</v>
      </c>
      <c r="T43" s="48">
        <v>5</v>
      </c>
      <c r="U43" s="48">
        <v>5</v>
      </c>
      <c r="V43" s="48">
        <v>5</v>
      </c>
      <c r="W43" s="48">
        <v>4</v>
      </c>
      <c r="X43" s="48">
        <v>5</v>
      </c>
      <c r="Y43" s="48">
        <v>5</v>
      </c>
      <c r="Z43" s="48">
        <v>5</v>
      </c>
      <c r="AA43" s="48">
        <v>4</v>
      </c>
      <c r="AB43" s="48">
        <v>5</v>
      </c>
      <c r="AC43" s="48">
        <v>5</v>
      </c>
      <c r="AD43" s="48">
        <v>4</v>
      </c>
      <c r="AE43" s="48">
        <v>5</v>
      </c>
      <c r="AF43" s="48">
        <v>5</v>
      </c>
      <c r="AG43" s="48">
        <v>4</v>
      </c>
      <c r="AH43" s="48">
        <v>4</v>
      </c>
      <c r="AI43" s="48">
        <v>3</v>
      </c>
      <c r="AJ43" s="48">
        <v>5</v>
      </c>
      <c r="AK43" s="60">
        <f t="shared" si="1"/>
        <v>85</v>
      </c>
      <c r="AL43" s="48">
        <v>5</v>
      </c>
      <c r="AM43" s="48">
        <v>5</v>
      </c>
      <c r="AN43" s="48">
        <v>3</v>
      </c>
      <c r="AO43" s="48">
        <v>3</v>
      </c>
      <c r="AP43" s="48">
        <v>5</v>
      </c>
      <c r="AQ43" s="48">
        <v>3</v>
      </c>
      <c r="AR43" s="48">
        <v>5</v>
      </c>
      <c r="AS43" s="48">
        <v>5</v>
      </c>
      <c r="AT43" s="48">
        <v>5</v>
      </c>
      <c r="AU43" s="61">
        <f t="shared" si="2"/>
        <v>39</v>
      </c>
    </row>
    <row r="44" spans="1:47" x14ac:dyDescent="0.25">
      <c r="A44" s="43">
        <v>43</v>
      </c>
      <c r="B44" s="49" t="s">
        <v>366</v>
      </c>
      <c r="C44" s="55" t="s">
        <v>512</v>
      </c>
      <c r="D44" s="55" t="s">
        <v>123</v>
      </c>
      <c r="E44" s="52">
        <f>VLOOKUP(B44,'Nilai Raport'!$B$2:$D$215,3,0)</f>
        <v>82.15384615384616</v>
      </c>
      <c r="F44" s="45" cm="1">
        <f t="array" ref="F44">ROUND(E44:E44,0)</f>
        <v>82</v>
      </c>
      <c r="G44" s="49">
        <v>4</v>
      </c>
      <c r="H44" s="49">
        <v>5</v>
      </c>
      <c r="I44" s="49">
        <v>4</v>
      </c>
      <c r="J44" s="49">
        <v>4</v>
      </c>
      <c r="K44" s="49">
        <v>4</v>
      </c>
      <c r="L44" s="49">
        <v>2</v>
      </c>
      <c r="M44" s="49">
        <v>4</v>
      </c>
      <c r="N44" s="49">
        <v>5</v>
      </c>
      <c r="O44" s="49">
        <v>5</v>
      </c>
      <c r="P44" s="49">
        <v>5</v>
      </c>
      <c r="Q44" s="59">
        <f t="shared" si="0"/>
        <v>42</v>
      </c>
      <c r="R44" s="49">
        <v>4</v>
      </c>
      <c r="S44" s="49">
        <v>3</v>
      </c>
      <c r="T44" s="49">
        <v>4</v>
      </c>
      <c r="U44" s="49">
        <v>5</v>
      </c>
      <c r="V44" s="49">
        <v>4</v>
      </c>
      <c r="W44" s="49">
        <v>5</v>
      </c>
      <c r="X44" s="49">
        <v>4</v>
      </c>
      <c r="Y44" s="49">
        <v>4</v>
      </c>
      <c r="Z44" s="49">
        <v>5</v>
      </c>
      <c r="AA44" s="49">
        <v>5</v>
      </c>
      <c r="AB44" s="49">
        <v>5</v>
      </c>
      <c r="AC44" s="49">
        <v>5</v>
      </c>
      <c r="AD44" s="49">
        <v>4</v>
      </c>
      <c r="AE44" s="49">
        <v>5</v>
      </c>
      <c r="AF44" s="49">
        <v>5</v>
      </c>
      <c r="AG44" s="49">
        <v>5</v>
      </c>
      <c r="AH44" s="49">
        <v>5</v>
      </c>
      <c r="AI44" s="49">
        <v>4</v>
      </c>
      <c r="AJ44" s="49">
        <v>4</v>
      </c>
      <c r="AK44" s="60">
        <f t="shared" si="1"/>
        <v>85</v>
      </c>
      <c r="AL44" s="49">
        <v>4</v>
      </c>
      <c r="AM44" s="49">
        <v>3</v>
      </c>
      <c r="AN44" s="49">
        <v>3</v>
      </c>
      <c r="AO44" s="49">
        <v>5</v>
      </c>
      <c r="AP44" s="49">
        <v>4</v>
      </c>
      <c r="AQ44" s="49">
        <v>4</v>
      </c>
      <c r="AR44" s="49">
        <v>4</v>
      </c>
      <c r="AS44" s="49">
        <v>4</v>
      </c>
      <c r="AT44" s="49">
        <v>5</v>
      </c>
      <c r="AU44" s="61">
        <f t="shared" si="2"/>
        <v>36</v>
      </c>
    </row>
    <row r="45" spans="1:47" x14ac:dyDescent="0.25">
      <c r="A45" s="43">
        <v>44</v>
      </c>
      <c r="B45" s="42" t="s">
        <v>367</v>
      </c>
      <c r="C45" s="54" t="s">
        <v>512</v>
      </c>
      <c r="D45" s="54" t="s">
        <v>123</v>
      </c>
      <c r="E45" s="52">
        <f>VLOOKUP(B45,'Nilai Raport'!$B$2:$D$215,3,0)</f>
        <v>82.92307692307692</v>
      </c>
      <c r="F45" s="45" cm="1">
        <f t="array" ref="F45">ROUND(E45:E45,0)</f>
        <v>83</v>
      </c>
      <c r="G45" s="48">
        <v>2</v>
      </c>
      <c r="H45" s="48">
        <v>2</v>
      </c>
      <c r="I45" s="48">
        <v>3</v>
      </c>
      <c r="J45" s="48">
        <v>3</v>
      </c>
      <c r="K45" s="48">
        <v>2</v>
      </c>
      <c r="L45" s="48">
        <v>3</v>
      </c>
      <c r="M45" s="48">
        <v>1</v>
      </c>
      <c r="N45" s="48">
        <v>1</v>
      </c>
      <c r="O45" s="48">
        <v>3</v>
      </c>
      <c r="P45" s="48">
        <v>3</v>
      </c>
      <c r="Q45" s="59">
        <f t="shared" si="0"/>
        <v>23</v>
      </c>
      <c r="R45" s="48">
        <v>4</v>
      </c>
      <c r="S45" s="48">
        <v>2</v>
      </c>
      <c r="T45" s="48">
        <v>1</v>
      </c>
      <c r="U45" s="48">
        <v>3</v>
      </c>
      <c r="V45" s="48">
        <v>4</v>
      </c>
      <c r="W45" s="48">
        <v>1</v>
      </c>
      <c r="X45" s="48">
        <v>4</v>
      </c>
      <c r="Y45" s="48">
        <v>2</v>
      </c>
      <c r="Z45" s="48">
        <v>5</v>
      </c>
      <c r="AA45" s="48">
        <v>3</v>
      </c>
      <c r="AB45" s="48">
        <v>3</v>
      </c>
      <c r="AC45" s="48">
        <v>4</v>
      </c>
      <c r="AD45" s="48">
        <v>4</v>
      </c>
      <c r="AE45" s="48">
        <v>3</v>
      </c>
      <c r="AF45" s="48">
        <v>4</v>
      </c>
      <c r="AG45" s="48">
        <v>5</v>
      </c>
      <c r="AH45" s="48">
        <v>2</v>
      </c>
      <c r="AI45" s="48">
        <v>3</v>
      </c>
      <c r="AJ45" s="48">
        <v>4</v>
      </c>
      <c r="AK45" s="60">
        <f t="shared" si="1"/>
        <v>61</v>
      </c>
      <c r="AL45" s="48">
        <v>4</v>
      </c>
      <c r="AM45" s="48">
        <v>4</v>
      </c>
      <c r="AN45" s="48">
        <v>4</v>
      </c>
      <c r="AO45" s="48">
        <v>4</v>
      </c>
      <c r="AP45" s="48">
        <v>4</v>
      </c>
      <c r="AQ45" s="48">
        <v>5</v>
      </c>
      <c r="AR45" s="48">
        <v>4</v>
      </c>
      <c r="AS45" s="48">
        <v>5</v>
      </c>
      <c r="AT45" s="48">
        <v>5</v>
      </c>
      <c r="AU45" s="61">
        <f t="shared" si="2"/>
        <v>39</v>
      </c>
    </row>
    <row r="46" spans="1:47" x14ac:dyDescent="0.25">
      <c r="A46" s="43">
        <v>45</v>
      </c>
      <c r="B46" s="49" t="s">
        <v>368</v>
      </c>
      <c r="C46" s="55" t="s">
        <v>512</v>
      </c>
      <c r="D46" s="55" t="s">
        <v>123</v>
      </c>
      <c r="E46" s="52">
        <f>VLOOKUP(B46,'Nilai Raport'!$B$2:$D$215,3,0)</f>
        <v>83.230769230769226</v>
      </c>
      <c r="F46" s="45" cm="1">
        <f t="array" ref="F46">ROUND(E46:E46,0)</f>
        <v>83</v>
      </c>
      <c r="G46" s="49">
        <v>3</v>
      </c>
      <c r="H46" s="49">
        <v>5</v>
      </c>
      <c r="I46" s="49">
        <v>5</v>
      </c>
      <c r="J46" s="49">
        <v>3</v>
      </c>
      <c r="K46" s="49">
        <v>3</v>
      </c>
      <c r="L46" s="49">
        <v>3</v>
      </c>
      <c r="M46" s="49">
        <v>3</v>
      </c>
      <c r="N46" s="49">
        <v>4</v>
      </c>
      <c r="O46" s="49">
        <v>4</v>
      </c>
      <c r="P46" s="49">
        <v>5</v>
      </c>
      <c r="Q46" s="59">
        <f t="shared" si="0"/>
        <v>38</v>
      </c>
      <c r="R46" s="49">
        <v>3</v>
      </c>
      <c r="S46" s="49">
        <v>2</v>
      </c>
      <c r="T46" s="49">
        <v>3</v>
      </c>
      <c r="U46" s="49">
        <v>4</v>
      </c>
      <c r="V46" s="49">
        <v>5</v>
      </c>
      <c r="W46" s="49">
        <v>3</v>
      </c>
      <c r="X46" s="49">
        <v>3</v>
      </c>
      <c r="Y46" s="49">
        <v>3</v>
      </c>
      <c r="Z46" s="49">
        <v>4</v>
      </c>
      <c r="AA46" s="49">
        <v>4</v>
      </c>
      <c r="AB46" s="49">
        <v>5</v>
      </c>
      <c r="AC46" s="49">
        <v>5</v>
      </c>
      <c r="AD46" s="49">
        <v>5</v>
      </c>
      <c r="AE46" s="49">
        <v>5</v>
      </c>
      <c r="AF46" s="49">
        <v>5</v>
      </c>
      <c r="AG46" s="49">
        <v>4</v>
      </c>
      <c r="AH46" s="49">
        <v>5</v>
      </c>
      <c r="AI46" s="49">
        <v>5</v>
      </c>
      <c r="AJ46" s="49">
        <v>5</v>
      </c>
      <c r="AK46" s="60">
        <f t="shared" si="1"/>
        <v>78</v>
      </c>
      <c r="AL46" s="49">
        <v>4</v>
      </c>
      <c r="AM46" s="49">
        <v>3</v>
      </c>
      <c r="AN46" s="49">
        <v>3</v>
      </c>
      <c r="AO46" s="49">
        <v>4</v>
      </c>
      <c r="AP46" s="49">
        <v>4</v>
      </c>
      <c r="AQ46" s="49">
        <v>4</v>
      </c>
      <c r="AR46" s="49">
        <v>4</v>
      </c>
      <c r="AS46" s="49">
        <v>4</v>
      </c>
      <c r="AT46" s="49">
        <v>4</v>
      </c>
      <c r="AU46" s="61">
        <f t="shared" si="2"/>
        <v>34</v>
      </c>
    </row>
    <row r="47" spans="1:47" x14ac:dyDescent="0.25">
      <c r="A47" s="43">
        <v>46</v>
      </c>
      <c r="B47" s="49" t="s">
        <v>340</v>
      </c>
      <c r="C47" s="55" t="s">
        <v>512</v>
      </c>
      <c r="D47" s="55" t="s">
        <v>123</v>
      </c>
      <c r="E47" s="52">
        <f>VLOOKUP(B47,'Nilai Raport'!$B$2:$D$215,3,0)</f>
        <v>81.538461538461533</v>
      </c>
      <c r="F47" s="45" cm="1">
        <f t="array" ref="F47">ROUND(E47:E47,0)</f>
        <v>82</v>
      </c>
      <c r="G47" s="49">
        <v>3</v>
      </c>
      <c r="H47" s="49">
        <v>4</v>
      </c>
      <c r="I47" s="49">
        <v>3</v>
      </c>
      <c r="J47" s="49">
        <v>2</v>
      </c>
      <c r="K47" s="49">
        <v>2</v>
      </c>
      <c r="L47" s="49">
        <v>5</v>
      </c>
      <c r="M47" s="49">
        <v>3</v>
      </c>
      <c r="N47" s="49">
        <v>2</v>
      </c>
      <c r="O47" s="49">
        <v>2</v>
      </c>
      <c r="P47" s="49">
        <v>5</v>
      </c>
      <c r="Q47" s="59">
        <f t="shared" si="0"/>
        <v>31</v>
      </c>
      <c r="R47" s="49">
        <v>3</v>
      </c>
      <c r="S47" s="49">
        <v>2</v>
      </c>
      <c r="T47" s="49">
        <v>3</v>
      </c>
      <c r="U47" s="49">
        <v>3</v>
      </c>
      <c r="V47" s="49">
        <v>4</v>
      </c>
      <c r="W47" s="49">
        <v>5</v>
      </c>
      <c r="X47" s="49">
        <v>5</v>
      </c>
      <c r="Y47" s="49">
        <v>3</v>
      </c>
      <c r="Z47" s="49">
        <v>3</v>
      </c>
      <c r="AA47" s="49">
        <v>3</v>
      </c>
      <c r="AB47" s="49">
        <v>4</v>
      </c>
      <c r="AC47" s="49">
        <v>5</v>
      </c>
      <c r="AD47" s="49">
        <v>3</v>
      </c>
      <c r="AE47" s="49">
        <v>5</v>
      </c>
      <c r="AF47" s="49">
        <v>4</v>
      </c>
      <c r="AG47" s="49">
        <v>5</v>
      </c>
      <c r="AH47" s="49">
        <v>3</v>
      </c>
      <c r="AI47" s="49">
        <v>4</v>
      </c>
      <c r="AJ47" s="49">
        <v>5</v>
      </c>
      <c r="AK47" s="60">
        <f t="shared" si="1"/>
        <v>72</v>
      </c>
      <c r="AL47" s="49">
        <v>4</v>
      </c>
      <c r="AM47" s="49">
        <v>4</v>
      </c>
      <c r="AN47" s="49">
        <v>2</v>
      </c>
      <c r="AO47" s="49">
        <v>3</v>
      </c>
      <c r="AP47" s="49">
        <v>4</v>
      </c>
      <c r="AQ47" s="49">
        <v>4</v>
      </c>
      <c r="AR47" s="49">
        <v>5</v>
      </c>
      <c r="AS47" s="49">
        <v>5</v>
      </c>
      <c r="AT47" s="49">
        <v>5</v>
      </c>
      <c r="AU47" s="61">
        <f t="shared" si="2"/>
        <v>36</v>
      </c>
    </row>
    <row r="48" spans="1:47" x14ac:dyDescent="0.25">
      <c r="A48" s="43">
        <v>47</v>
      </c>
      <c r="B48" s="48" t="s">
        <v>440</v>
      </c>
      <c r="C48" s="54" t="s">
        <v>512</v>
      </c>
      <c r="D48" s="54" t="s">
        <v>153</v>
      </c>
      <c r="E48" s="52">
        <f>VLOOKUP(B48,'Nilai Raport'!$B$2:$D$215,3,0)</f>
        <v>82.84615384615384</v>
      </c>
      <c r="F48" s="45" cm="1">
        <f t="array" ref="F48">ROUND(E48:E48,0)</f>
        <v>83</v>
      </c>
      <c r="G48" s="48">
        <v>5</v>
      </c>
      <c r="H48" s="48">
        <v>5</v>
      </c>
      <c r="I48" s="48">
        <v>5</v>
      </c>
      <c r="J48" s="48">
        <v>4</v>
      </c>
      <c r="K48" s="48">
        <v>3</v>
      </c>
      <c r="L48" s="48">
        <v>3</v>
      </c>
      <c r="M48" s="48">
        <v>5</v>
      </c>
      <c r="N48" s="48">
        <v>5</v>
      </c>
      <c r="O48" s="48">
        <v>5</v>
      </c>
      <c r="P48" s="48">
        <v>3</v>
      </c>
      <c r="Q48" s="59">
        <f t="shared" si="0"/>
        <v>43</v>
      </c>
      <c r="R48" s="48">
        <v>4</v>
      </c>
      <c r="S48" s="48">
        <v>4</v>
      </c>
      <c r="T48" s="48">
        <v>4</v>
      </c>
      <c r="U48" s="48">
        <v>3</v>
      </c>
      <c r="V48" s="48">
        <v>4</v>
      </c>
      <c r="W48" s="48">
        <v>2</v>
      </c>
      <c r="X48" s="48">
        <v>4</v>
      </c>
      <c r="Y48" s="48">
        <v>3</v>
      </c>
      <c r="Z48" s="48">
        <v>4</v>
      </c>
      <c r="AA48" s="48">
        <v>4</v>
      </c>
      <c r="AB48" s="48">
        <v>4</v>
      </c>
      <c r="AC48" s="48">
        <v>4</v>
      </c>
      <c r="AD48" s="48">
        <v>4</v>
      </c>
      <c r="AE48" s="48">
        <v>4</v>
      </c>
      <c r="AF48" s="48">
        <v>4</v>
      </c>
      <c r="AG48" s="48">
        <v>5</v>
      </c>
      <c r="AH48" s="48">
        <v>4</v>
      </c>
      <c r="AI48" s="48">
        <v>4</v>
      </c>
      <c r="AJ48" s="48">
        <v>4</v>
      </c>
      <c r="AK48" s="60">
        <f t="shared" si="1"/>
        <v>73</v>
      </c>
      <c r="AL48" s="48">
        <v>4</v>
      </c>
      <c r="AM48" s="48">
        <v>3</v>
      </c>
      <c r="AN48" s="48">
        <v>3</v>
      </c>
      <c r="AO48" s="48">
        <v>4</v>
      </c>
      <c r="AP48" s="48">
        <v>4</v>
      </c>
      <c r="AQ48" s="48">
        <v>4</v>
      </c>
      <c r="AR48" s="48">
        <v>4</v>
      </c>
      <c r="AS48" s="48">
        <v>5</v>
      </c>
      <c r="AT48" s="48">
        <v>5</v>
      </c>
      <c r="AU48" s="61">
        <f t="shared" si="2"/>
        <v>36</v>
      </c>
    </row>
    <row r="49" spans="1:47" x14ac:dyDescent="0.25">
      <c r="A49" s="43">
        <v>48</v>
      </c>
      <c r="B49" s="49" t="s">
        <v>441</v>
      </c>
      <c r="C49" s="55" t="s">
        <v>511</v>
      </c>
      <c r="D49" s="55" t="s">
        <v>153</v>
      </c>
      <c r="E49" s="52">
        <f>VLOOKUP(B49,'Nilai Raport'!$B$2:$D$215,3,0)</f>
        <v>83.92307692307692</v>
      </c>
      <c r="F49" s="45" cm="1">
        <f t="array" ref="F49">ROUND(E49:E49,0)</f>
        <v>84</v>
      </c>
      <c r="G49" s="49">
        <v>5</v>
      </c>
      <c r="H49" s="49">
        <v>5</v>
      </c>
      <c r="I49" s="49">
        <v>5</v>
      </c>
      <c r="J49" s="49">
        <v>5</v>
      </c>
      <c r="K49" s="49">
        <v>4</v>
      </c>
      <c r="L49" s="49">
        <v>3</v>
      </c>
      <c r="M49" s="49">
        <v>4</v>
      </c>
      <c r="N49" s="49">
        <v>5</v>
      </c>
      <c r="O49" s="49">
        <v>4</v>
      </c>
      <c r="P49" s="49">
        <v>5</v>
      </c>
      <c r="Q49" s="59">
        <f t="shared" si="0"/>
        <v>45</v>
      </c>
      <c r="R49" s="49">
        <v>3</v>
      </c>
      <c r="S49" s="49">
        <v>3</v>
      </c>
      <c r="T49" s="49">
        <v>2</v>
      </c>
      <c r="U49" s="49">
        <v>4</v>
      </c>
      <c r="V49" s="49">
        <v>5</v>
      </c>
      <c r="W49" s="49">
        <v>4</v>
      </c>
      <c r="X49" s="49">
        <v>4</v>
      </c>
      <c r="Y49" s="49">
        <v>3</v>
      </c>
      <c r="Z49" s="49">
        <v>4</v>
      </c>
      <c r="AA49" s="49">
        <v>4</v>
      </c>
      <c r="AB49" s="49">
        <v>3</v>
      </c>
      <c r="AC49" s="49">
        <v>5</v>
      </c>
      <c r="AD49" s="49">
        <v>4</v>
      </c>
      <c r="AE49" s="49">
        <v>4</v>
      </c>
      <c r="AF49" s="49">
        <v>4</v>
      </c>
      <c r="AG49" s="49">
        <v>3</v>
      </c>
      <c r="AH49" s="49">
        <v>5</v>
      </c>
      <c r="AI49" s="49">
        <v>4</v>
      </c>
      <c r="AJ49" s="49">
        <v>5</v>
      </c>
      <c r="AK49" s="60">
        <f t="shared" si="1"/>
        <v>73</v>
      </c>
      <c r="AL49" s="49">
        <v>5</v>
      </c>
      <c r="AM49" s="49">
        <v>3</v>
      </c>
      <c r="AN49" s="49">
        <v>2</v>
      </c>
      <c r="AO49" s="49">
        <v>3</v>
      </c>
      <c r="AP49" s="49">
        <v>3</v>
      </c>
      <c r="AQ49" s="49">
        <v>3</v>
      </c>
      <c r="AR49" s="49">
        <v>4</v>
      </c>
      <c r="AS49" s="49">
        <v>5</v>
      </c>
      <c r="AT49" s="49">
        <v>5</v>
      </c>
      <c r="AU49" s="61">
        <f t="shared" si="2"/>
        <v>33</v>
      </c>
    </row>
    <row r="50" spans="1:47" x14ac:dyDescent="0.25">
      <c r="A50" s="43">
        <v>49</v>
      </c>
      <c r="B50" s="48" t="s">
        <v>442</v>
      </c>
      <c r="C50" s="54" t="s">
        <v>512</v>
      </c>
      <c r="D50" s="54" t="s">
        <v>153</v>
      </c>
      <c r="E50" s="52">
        <f>VLOOKUP(B50,'Nilai Raport'!$B$2:$D$215,3,0)</f>
        <v>85</v>
      </c>
      <c r="F50" s="45" cm="1">
        <f t="array" ref="F50">ROUND(E50:E50,0)</f>
        <v>85</v>
      </c>
      <c r="G50" s="48">
        <v>3</v>
      </c>
      <c r="H50" s="48">
        <v>4</v>
      </c>
      <c r="I50" s="48">
        <v>4</v>
      </c>
      <c r="J50" s="48">
        <v>5</v>
      </c>
      <c r="K50" s="48">
        <v>4</v>
      </c>
      <c r="L50" s="48">
        <v>2</v>
      </c>
      <c r="M50" s="48">
        <v>5</v>
      </c>
      <c r="N50" s="48">
        <v>5</v>
      </c>
      <c r="O50" s="48">
        <v>5</v>
      </c>
      <c r="P50" s="48">
        <v>5</v>
      </c>
      <c r="Q50" s="59">
        <f t="shared" si="0"/>
        <v>42</v>
      </c>
      <c r="R50" s="48">
        <v>4</v>
      </c>
      <c r="S50" s="48">
        <v>4</v>
      </c>
      <c r="T50" s="48">
        <v>5</v>
      </c>
      <c r="U50" s="48">
        <v>4</v>
      </c>
      <c r="V50" s="48">
        <v>3</v>
      </c>
      <c r="W50" s="48">
        <v>3</v>
      </c>
      <c r="X50" s="48">
        <v>4</v>
      </c>
      <c r="Y50" s="48">
        <v>3</v>
      </c>
      <c r="Z50" s="48">
        <v>4</v>
      </c>
      <c r="AA50" s="48">
        <v>4</v>
      </c>
      <c r="AB50" s="48">
        <v>4</v>
      </c>
      <c r="AC50" s="48">
        <v>4</v>
      </c>
      <c r="AD50" s="48">
        <v>4</v>
      </c>
      <c r="AE50" s="48">
        <v>4</v>
      </c>
      <c r="AF50" s="48">
        <v>4</v>
      </c>
      <c r="AG50" s="48">
        <v>5</v>
      </c>
      <c r="AH50" s="48">
        <v>5</v>
      </c>
      <c r="AI50" s="48">
        <v>5</v>
      </c>
      <c r="AJ50" s="48">
        <v>5</v>
      </c>
      <c r="AK50" s="60">
        <f t="shared" si="1"/>
        <v>78</v>
      </c>
      <c r="AL50" s="48">
        <v>4</v>
      </c>
      <c r="AM50" s="48">
        <v>4</v>
      </c>
      <c r="AN50" s="48">
        <v>3</v>
      </c>
      <c r="AO50" s="48">
        <v>5</v>
      </c>
      <c r="AP50" s="48">
        <v>5</v>
      </c>
      <c r="AQ50" s="48">
        <v>5</v>
      </c>
      <c r="AR50" s="48">
        <v>5</v>
      </c>
      <c r="AS50" s="48">
        <v>4</v>
      </c>
      <c r="AT50" s="48">
        <v>5</v>
      </c>
      <c r="AU50" s="61">
        <f t="shared" si="2"/>
        <v>40</v>
      </c>
    </row>
    <row r="51" spans="1:47" x14ac:dyDescent="0.25">
      <c r="A51" s="43">
        <v>50</v>
      </c>
      <c r="B51" s="49" t="s">
        <v>444</v>
      </c>
      <c r="C51" s="55" t="s">
        <v>512</v>
      </c>
      <c r="D51" s="55" t="s">
        <v>153</v>
      </c>
      <c r="E51" s="52">
        <f>VLOOKUP(B51,'Nilai Raport'!$B$2:$D$215,3,0)</f>
        <v>83.615384615384613</v>
      </c>
      <c r="F51" s="45" cm="1">
        <f t="array" ref="F51">ROUND(E51:E51,0)</f>
        <v>84</v>
      </c>
      <c r="G51" s="49">
        <v>3</v>
      </c>
      <c r="H51" s="49">
        <v>3</v>
      </c>
      <c r="I51" s="49">
        <v>2</v>
      </c>
      <c r="J51" s="49">
        <v>2</v>
      </c>
      <c r="K51" s="49">
        <v>3</v>
      </c>
      <c r="L51" s="49">
        <v>2</v>
      </c>
      <c r="M51" s="49">
        <v>1</v>
      </c>
      <c r="N51" s="49">
        <v>3</v>
      </c>
      <c r="O51" s="49">
        <v>3</v>
      </c>
      <c r="P51" s="49">
        <v>3</v>
      </c>
      <c r="Q51" s="59">
        <f t="shared" si="0"/>
        <v>25</v>
      </c>
      <c r="R51" s="49">
        <v>4</v>
      </c>
      <c r="S51" s="49">
        <v>3</v>
      </c>
      <c r="T51" s="49">
        <v>3</v>
      </c>
      <c r="U51" s="49">
        <v>3</v>
      </c>
      <c r="V51" s="49">
        <v>3</v>
      </c>
      <c r="W51" s="49">
        <v>3</v>
      </c>
      <c r="X51" s="49">
        <v>3</v>
      </c>
      <c r="Y51" s="49">
        <v>3</v>
      </c>
      <c r="Z51" s="49">
        <v>3</v>
      </c>
      <c r="AA51" s="49">
        <v>3</v>
      </c>
      <c r="AB51" s="49">
        <v>3</v>
      </c>
      <c r="AC51" s="49">
        <v>3</v>
      </c>
      <c r="AD51" s="49">
        <v>4</v>
      </c>
      <c r="AE51" s="49">
        <v>3</v>
      </c>
      <c r="AF51" s="49">
        <v>3</v>
      </c>
      <c r="AG51" s="49">
        <v>5</v>
      </c>
      <c r="AH51" s="49">
        <v>4</v>
      </c>
      <c r="AI51" s="49">
        <v>3</v>
      </c>
      <c r="AJ51" s="49">
        <v>3</v>
      </c>
      <c r="AK51" s="60">
        <f t="shared" si="1"/>
        <v>62</v>
      </c>
      <c r="AL51" s="49">
        <v>4</v>
      </c>
      <c r="AM51" s="49">
        <v>3</v>
      </c>
      <c r="AN51" s="49">
        <v>3</v>
      </c>
      <c r="AO51" s="49">
        <v>5</v>
      </c>
      <c r="AP51" s="49">
        <v>4</v>
      </c>
      <c r="AQ51" s="49">
        <v>3</v>
      </c>
      <c r="AR51" s="49">
        <v>3</v>
      </c>
      <c r="AS51" s="49">
        <v>3</v>
      </c>
      <c r="AT51" s="49">
        <v>5</v>
      </c>
      <c r="AU51" s="61">
        <f t="shared" si="2"/>
        <v>33</v>
      </c>
    </row>
    <row r="52" spans="1:47" x14ac:dyDescent="0.25">
      <c r="A52" s="43">
        <v>51</v>
      </c>
      <c r="B52" s="48" t="s">
        <v>446</v>
      </c>
      <c r="C52" s="54" t="s">
        <v>512</v>
      </c>
      <c r="D52" s="54" t="s">
        <v>153</v>
      </c>
      <c r="E52" s="52">
        <f>VLOOKUP(B52,'Nilai Raport'!$B$2:$D$215,3,0)</f>
        <v>83.92307692307692</v>
      </c>
      <c r="F52" s="45" cm="1">
        <f t="array" ref="F52">ROUND(E52:E52,0)</f>
        <v>84</v>
      </c>
      <c r="G52" s="48">
        <v>3</v>
      </c>
      <c r="H52" s="48">
        <v>3</v>
      </c>
      <c r="I52" s="48">
        <v>3</v>
      </c>
      <c r="J52" s="48">
        <v>3</v>
      </c>
      <c r="K52" s="48">
        <v>3</v>
      </c>
      <c r="L52" s="48">
        <v>3</v>
      </c>
      <c r="M52" s="48">
        <v>1</v>
      </c>
      <c r="N52" s="48">
        <v>3</v>
      </c>
      <c r="O52" s="48">
        <v>5</v>
      </c>
      <c r="P52" s="48">
        <v>5</v>
      </c>
      <c r="Q52" s="59">
        <f t="shared" si="0"/>
        <v>32</v>
      </c>
      <c r="R52" s="48">
        <v>5</v>
      </c>
      <c r="S52" s="48">
        <v>3</v>
      </c>
      <c r="T52" s="48">
        <v>1</v>
      </c>
      <c r="U52" s="48">
        <v>5</v>
      </c>
      <c r="V52" s="48">
        <v>5</v>
      </c>
      <c r="W52" s="48">
        <v>3</v>
      </c>
      <c r="X52" s="48">
        <v>4</v>
      </c>
      <c r="Y52" s="48">
        <v>5</v>
      </c>
      <c r="Z52" s="48">
        <v>5</v>
      </c>
      <c r="AA52" s="48">
        <v>5</v>
      </c>
      <c r="AB52" s="48">
        <v>5</v>
      </c>
      <c r="AC52" s="48">
        <v>5</v>
      </c>
      <c r="AD52" s="48">
        <v>4</v>
      </c>
      <c r="AE52" s="48">
        <v>5</v>
      </c>
      <c r="AF52" s="48">
        <v>4</v>
      </c>
      <c r="AG52" s="48">
        <v>5</v>
      </c>
      <c r="AH52" s="48">
        <v>4</v>
      </c>
      <c r="AI52" s="48">
        <v>5</v>
      </c>
      <c r="AJ52" s="48">
        <v>5</v>
      </c>
      <c r="AK52" s="60">
        <f t="shared" si="1"/>
        <v>83</v>
      </c>
      <c r="AL52" s="48">
        <v>5</v>
      </c>
      <c r="AM52" s="48">
        <v>4</v>
      </c>
      <c r="AN52" s="48">
        <v>3</v>
      </c>
      <c r="AO52" s="48">
        <v>4</v>
      </c>
      <c r="AP52" s="48">
        <v>5</v>
      </c>
      <c r="AQ52" s="48">
        <v>3</v>
      </c>
      <c r="AR52" s="48">
        <v>5</v>
      </c>
      <c r="AS52" s="48">
        <v>4</v>
      </c>
      <c r="AT52" s="48">
        <v>5</v>
      </c>
      <c r="AU52" s="61">
        <f t="shared" si="2"/>
        <v>38</v>
      </c>
    </row>
    <row r="53" spans="1:47" x14ac:dyDescent="0.25">
      <c r="A53" s="43">
        <v>52</v>
      </c>
      <c r="B53" s="49" t="s">
        <v>447</v>
      </c>
      <c r="C53" s="55" t="s">
        <v>512</v>
      </c>
      <c r="D53" s="55" t="s">
        <v>153</v>
      </c>
      <c r="E53" s="52">
        <f>VLOOKUP(B53,'Nilai Raport'!$B$2:$D$215,3,0)</f>
        <v>82.307692307692307</v>
      </c>
      <c r="F53" s="45" cm="1">
        <f t="array" ref="F53">ROUND(E53:E53,0)</f>
        <v>82</v>
      </c>
      <c r="G53" s="49">
        <v>5</v>
      </c>
      <c r="H53" s="49">
        <v>5</v>
      </c>
      <c r="I53" s="49">
        <v>5</v>
      </c>
      <c r="J53" s="49">
        <v>4</v>
      </c>
      <c r="K53" s="49">
        <v>3</v>
      </c>
      <c r="L53" s="49">
        <v>3</v>
      </c>
      <c r="M53" s="49">
        <v>5</v>
      </c>
      <c r="N53" s="49">
        <v>4</v>
      </c>
      <c r="O53" s="49">
        <v>4</v>
      </c>
      <c r="P53" s="49">
        <v>3</v>
      </c>
      <c r="Q53" s="59">
        <f t="shared" si="0"/>
        <v>41</v>
      </c>
      <c r="R53" s="49">
        <v>3</v>
      </c>
      <c r="S53" s="49">
        <v>3</v>
      </c>
      <c r="T53" s="49">
        <v>3</v>
      </c>
      <c r="U53" s="49">
        <v>4</v>
      </c>
      <c r="V53" s="49">
        <v>4</v>
      </c>
      <c r="W53" s="49">
        <v>3</v>
      </c>
      <c r="X53" s="49">
        <v>4</v>
      </c>
      <c r="Y53" s="49">
        <v>3</v>
      </c>
      <c r="Z53" s="49">
        <v>5</v>
      </c>
      <c r="AA53" s="49">
        <v>4</v>
      </c>
      <c r="AB53" s="49">
        <v>3</v>
      </c>
      <c r="AC53" s="49">
        <v>4</v>
      </c>
      <c r="AD53" s="49">
        <v>5</v>
      </c>
      <c r="AE53" s="49">
        <v>4</v>
      </c>
      <c r="AF53" s="49">
        <v>4</v>
      </c>
      <c r="AG53" s="49">
        <v>5</v>
      </c>
      <c r="AH53" s="49">
        <v>5</v>
      </c>
      <c r="AI53" s="49">
        <v>4</v>
      </c>
      <c r="AJ53" s="49">
        <v>5</v>
      </c>
      <c r="AK53" s="60">
        <f t="shared" si="1"/>
        <v>75</v>
      </c>
      <c r="AL53" s="49">
        <v>5</v>
      </c>
      <c r="AM53" s="49">
        <v>4</v>
      </c>
      <c r="AN53" s="49">
        <v>5</v>
      </c>
      <c r="AO53" s="49">
        <v>4</v>
      </c>
      <c r="AP53" s="49">
        <v>4</v>
      </c>
      <c r="AQ53" s="49">
        <v>4</v>
      </c>
      <c r="AR53" s="49">
        <v>5</v>
      </c>
      <c r="AS53" s="49">
        <v>5</v>
      </c>
      <c r="AT53" s="49">
        <v>5</v>
      </c>
      <c r="AU53" s="61">
        <f t="shared" si="2"/>
        <v>41</v>
      </c>
    </row>
    <row r="54" spans="1:47" x14ac:dyDescent="0.25">
      <c r="A54" s="43">
        <v>53</v>
      </c>
      <c r="B54" s="48" t="s">
        <v>449</v>
      </c>
      <c r="C54" s="54" t="s">
        <v>512</v>
      </c>
      <c r="D54" s="54" t="s">
        <v>153</v>
      </c>
      <c r="E54" s="52">
        <f>VLOOKUP(B54,'Nilai Raport'!$B$2:$D$215,3,0)</f>
        <v>83.307692307692307</v>
      </c>
      <c r="F54" s="45" cm="1">
        <f t="array" ref="F54">ROUND(E54:E54,0)</f>
        <v>83</v>
      </c>
      <c r="G54" s="48">
        <v>3</v>
      </c>
      <c r="H54" s="48">
        <v>3</v>
      </c>
      <c r="I54" s="48">
        <v>4</v>
      </c>
      <c r="J54" s="48">
        <v>2</v>
      </c>
      <c r="K54" s="48">
        <v>1</v>
      </c>
      <c r="L54" s="48">
        <v>3</v>
      </c>
      <c r="M54" s="48">
        <v>5</v>
      </c>
      <c r="N54" s="48">
        <v>3</v>
      </c>
      <c r="O54" s="48">
        <v>3</v>
      </c>
      <c r="P54" s="48">
        <v>4</v>
      </c>
      <c r="Q54" s="59">
        <f t="shared" si="0"/>
        <v>31</v>
      </c>
      <c r="R54" s="48">
        <v>3</v>
      </c>
      <c r="S54" s="48">
        <v>3</v>
      </c>
      <c r="T54" s="48">
        <v>2</v>
      </c>
      <c r="U54" s="48">
        <v>5</v>
      </c>
      <c r="V54" s="48">
        <v>5</v>
      </c>
      <c r="W54" s="48">
        <v>5</v>
      </c>
      <c r="X54" s="48">
        <v>3</v>
      </c>
      <c r="Y54" s="48">
        <v>3</v>
      </c>
      <c r="Z54" s="48">
        <v>3</v>
      </c>
      <c r="AA54" s="48">
        <v>5</v>
      </c>
      <c r="AB54" s="48">
        <v>5</v>
      </c>
      <c r="AC54" s="48">
        <v>5</v>
      </c>
      <c r="AD54" s="48">
        <v>5</v>
      </c>
      <c r="AE54" s="48">
        <v>5</v>
      </c>
      <c r="AF54" s="48">
        <v>3</v>
      </c>
      <c r="AG54" s="48">
        <v>4</v>
      </c>
      <c r="AH54" s="48">
        <v>1</v>
      </c>
      <c r="AI54" s="48">
        <v>2</v>
      </c>
      <c r="AJ54" s="48">
        <v>5</v>
      </c>
      <c r="AK54" s="60">
        <f t="shared" si="1"/>
        <v>72</v>
      </c>
      <c r="AL54" s="48">
        <v>3</v>
      </c>
      <c r="AM54" s="48">
        <v>3</v>
      </c>
      <c r="AN54" s="48">
        <v>3</v>
      </c>
      <c r="AO54" s="48">
        <v>5</v>
      </c>
      <c r="AP54" s="48">
        <v>5</v>
      </c>
      <c r="AQ54" s="48">
        <v>5</v>
      </c>
      <c r="AR54" s="48">
        <v>5</v>
      </c>
      <c r="AS54" s="48">
        <v>5</v>
      </c>
      <c r="AT54" s="48">
        <v>5</v>
      </c>
      <c r="AU54" s="61">
        <f t="shared" si="2"/>
        <v>39</v>
      </c>
    </row>
    <row r="55" spans="1:47" x14ac:dyDescent="0.25">
      <c r="A55" s="43">
        <v>54</v>
      </c>
      <c r="B55" s="49" t="s">
        <v>452</v>
      </c>
      <c r="C55" s="55" t="s">
        <v>512</v>
      </c>
      <c r="D55" s="55" t="s">
        <v>153</v>
      </c>
      <c r="E55" s="52">
        <f>VLOOKUP(B55,'Nilai Raport'!$B$2:$D$215,3,0)</f>
        <v>84.384615384615387</v>
      </c>
      <c r="F55" s="45" cm="1">
        <f t="array" ref="F55">ROUND(E55:E55,0)</f>
        <v>84</v>
      </c>
      <c r="G55" s="49">
        <v>3</v>
      </c>
      <c r="H55" s="49">
        <v>3</v>
      </c>
      <c r="I55" s="49">
        <v>3</v>
      </c>
      <c r="J55" s="49">
        <v>4</v>
      </c>
      <c r="K55" s="49">
        <v>3</v>
      </c>
      <c r="L55" s="49">
        <v>2</v>
      </c>
      <c r="M55" s="49">
        <v>2</v>
      </c>
      <c r="N55" s="49">
        <v>3</v>
      </c>
      <c r="O55" s="49">
        <v>3</v>
      </c>
      <c r="P55" s="49">
        <v>3</v>
      </c>
      <c r="Q55" s="59">
        <f t="shared" si="0"/>
        <v>29</v>
      </c>
      <c r="R55" s="49">
        <v>3</v>
      </c>
      <c r="S55" s="49">
        <v>3</v>
      </c>
      <c r="T55" s="49">
        <v>3</v>
      </c>
      <c r="U55" s="49">
        <v>3</v>
      </c>
      <c r="V55" s="49">
        <v>4</v>
      </c>
      <c r="W55" s="49">
        <v>3</v>
      </c>
      <c r="X55" s="49">
        <v>3</v>
      </c>
      <c r="Y55" s="49">
        <v>3</v>
      </c>
      <c r="Z55" s="49">
        <v>3</v>
      </c>
      <c r="AA55" s="49">
        <v>3</v>
      </c>
      <c r="AB55" s="49">
        <v>3</v>
      </c>
      <c r="AC55" s="49">
        <v>3</v>
      </c>
      <c r="AD55" s="49">
        <v>4</v>
      </c>
      <c r="AE55" s="49">
        <v>4</v>
      </c>
      <c r="AF55" s="49">
        <v>4</v>
      </c>
      <c r="AG55" s="49">
        <v>3</v>
      </c>
      <c r="AH55" s="49">
        <v>3</v>
      </c>
      <c r="AI55" s="49">
        <v>3</v>
      </c>
      <c r="AJ55" s="49">
        <v>3</v>
      </c>
      <c r="AK55" s="60">
        <f t="shared" si="1"/>
        <v>61</v>
      </c>
      <c r="AL55" s="49">
        <v>4</v>
      </c>
      <c r="AM55" s="49">
        <v>4</v>
      </c>
      <c r="AN55" s="49">
        <v>4</v>
      </c>
      <c r="AO55" s="49">
        <v>4</v>
      </c>
      <c r="AP55" s="49">
        <v>4</v>
      </c>
      <c r="AQ55" s="49">
        <v>4</v>
      </c>
      <c r="AR55" s="49">
        <v>4</v>
      </c>
      <c r="AS55" s="49">
        <v>4</v>
      </c>
      <c r="AT55" s="49">
        <v>3</v>
      </c>
      <c r="AU55" s="61">
        <f t="shared" si="2"/>
        <v>35</v>
      </c>
    </row>
    <row r="56" spans="1:47" x14ac:dyDescent="0.25">
      <c r="A56" s="43">
        <v>55</v>
      </c>
      <c r="B56" s="48" t="s">
        <v>453</v>
      </c>
      <c r="C56" s="54" t="s">
        <v>511</v>
      </c>
      <c r="D56" s="54" t="s">
        <v>153</v>
      </c>
      <c r="E56" s="52">
        <f>VLOOKUP(B56,'Nilai Raport'!$B$2:$D$215,3,0)</f>
        <v>81.769230769230774</v>
      </c>
      <c r="F56" s="45" cm="1">
        <f t="array" ref="F56">ROUND(E56:E56,0)</f>
        <v>82</v>
      </c>
      <c r="G56" s="48">
        <v>4</v>
      </c>
      <c r="H56" s="48">
        <v>5</v>
      </c>
      <c r="I56" s="48">
        <v>5</v>
      </c>
      <c r="J56" s="48">
        <v>4</v>
      </c>
      <c r="K56" s="48">
        <v>3</v>
      </c>
      <c r="L56" s="48">
        <v>4</v>
      </c>
      <c r="M56" s="48">
        <v>4</v>
      </c>
      <c r="N56" s="48">
        <v>5</v>
      </c>
      <c r="O56" s="48">
        <v>5</v>
      </c>
      <c r="P56" s="48">
        <v>5</v>
      </c>
      <c r="Q56" s="59">
        <f t="shared" si="0"/>
        <v>44</v>
      </c>
      <c r="R56" s="48">
        <v>4</v>
      </c>
      <c r="S56" s="48">
        <v>4</v>
      </c>
      <c r="T56" s="48">
        <v>4</v>
      </c>
      <c r="U56" s="48">
        <v>4</v>
      </c>
      <c r="V56" s="48">
        <v>4</v>
      </c>
      <c r="W56" s="48">
        <v>5</v>
      </c>
      <c r="X56" s="48">
        <v>4</v>
      </c>
      <c r="Y56" s="48">
        <v>4</v>
      </c>
      <c r="Z56" s="48">
        <v>4</v>
      </c>
      <c r="AA56" s="48">
        <v>5</v>
      </c>
      <c r="AB56" s="48">
        <v>5</v>
      </c>
      <c r="AC56" s="48">
        <v>5</v>
      </c>
      <c r="AD56" s="48">
        <v>5</v>
      </c>
      <c r="AE56" s="48">
        <v>5</v>
      </c>
      <c r="AF56" s="48">
        <v>4</v>
      </c>
      <c r="AG56" s="48">
        <v>4</v>
      </c>
      <c r="AH56" s="48">
        <v>5</v>
      </c>
      <c r="AI56" s="48">
        <v>5</v>
      </c>
      <c r="AJ56" s="48">
        <v>5</v>
      </c>
      <c r="AK56" s="60">
        <f t="shared" si="1"/>
        <v>85</v>
      </c>
      <c r="AL56" s="48">
        <v>4</v>
      </c>
      <c r="AM56" s="48">
        <v>4</v>
      </c>
      <c r="AN56" s="48">
        <v>4</v>
      </c>
      <c r="AO56" s="48">
        <v>5</v>
      </c>
      <c r="AP56" s="48">
        <v>4</v>
      </c>
      <c r="AQ56" s="48">
        <v>4</v>
      </c>
      <c r="AR56" s="48">
        <v>4</v>
      </c>
      <c r="AS56" s="48">
        <v>5</v>
      </c>
      <c r="AT56" s="48">
        <v>5</v>
      </c>
      <c r="AU56" s="61">
        <f t="shared" si="2"/>
        <v>39</v>
      </c>
    </row>
    <row r="57" spans="1:47" x14ac:dyDescent="0.25">
      <c r="A57" s="43">
        <v>56</v>
      </c>
      <c r="B57" s="49" t="s">
        <v>454</v>
      </c>
      <c r="C57" s="55" t="s">
        <v>512</v>
      </c>
      <c r="D57" s="55" t="s">
        <v>153</v>
      </c>
      <c r="E57" s="52">
        <f>VLOOKUP(B57,'Nilai Raport'!$B$2:$D$215,3,0)</f>
        <v>84.615384615384613</v>
      </c>
      <c r="F57" s="45" cm="1">
        <f t="array" ref="F57">ROUND(E57:E57,0)</f>
        <v>85</v>
      </c>
      <c r="G57" s="49">
        <v>2</v>
      </c>
      <c r="H57" s="49">
        <v>2</v>
      </c>
      <c r="I57" s="49">
        <v>3</v>
      </c>
      <c r="J57" s="49">
        <v>3</v>
      </c>
      <c r="K57" s="49">
        <v>1</v>
      </c>
      <c r="L57" s="49">
        <v>1</v>
      </c>
      <c r="M57" s="49">
        <v>1</v>
      </c>
      <c r="N57" s="49">
        <v>1</v>
      </c>
      <c r="O57" s="49">
        <v>1</v>
      </c>
      <c r="P57" s="49">
        <v>4</v>
      </c>
      <c r="Q57" s="59">
        <f t="shared" si="0"/>
        <v>19</v>
      </c>
      <c r="R57" s="49">
        <v>5</v>
      </c>
      <c r="S57" s="49">
        <v>5</v>
      </c>
      <c r="T57" s="49">
        <v>5</v>
      </c>
      <c r="U57" s="49">
        <v>5</v>
      </c>
      <c r="V57" s="49">
        <v>4</v>
      </c>
      <c r="W57" s="49">
        <v>5</v>
      </c>
      <c r="X57" s="49">
        <v>5</v>
      </c>
      <c r="Y57" s="49">
        <v>5</v>
      </c>
      <c r="Z57" s="49">
        <v>4</v>
      </c>
      <c r="AA57" s="49">
        <v>4</v>
      </c>
      <c r="AB57" s="49">
        <v>3</v>
      </c>
      <c r="AC57" s="49">
        <v>5</v>
      </c>
      <c r="AD57" s="49">
        <v>5</v>
      </c>
      <c r="AE57" s="49">
        <v>5</v>
      </c>
      <c r="AF57" s="49">
        <v>5</v>
      </c>
      <c r="AG57" s="49">
        <v>5</v>
      </c>
      <c r="AH57" s="49">
        <v>2</v>
      </c>
      <c r="AI57" s="49">
        <v>2</v>
      </c>
      <c r="AJ57" s="49">
        <v>2</v>
      </c>
      <c r="AK57" s="60">
        <f t="shared" si="1"/>
        <v>81</v>
      </c>
      <c r="AL57" s="49">
        <v>5</v>
      </c>
      <c r="AM57" s="49">
        <v>5</v>
      </c>
      <c r="AN57" s="49">
        <v>5</v>
      </c>
      <c r="AO57" s="49">
        <v>5</v>
      </c>
      <c r="AP57" s="49">
        <v>5</v>
      </c>
      <c r="AQ57" s="49">
        <v>5</v>
      </c>
      <c r="AR57" s="49">
        <v>5</v>
      </c>
      <c r="AS57" s="49">
        <v>5</v>
      </c>
      <c r="AT57" s="49">
        <v>5</v>
      </c>
      <c r="AU57" s="61">
        <f t="shared" si="2"/>
        <v>45</v>
      </c>
    </row>
    <row r="58" spans="1:47" x14ac:dyDescent="0.25">
      <c r="A58" s="43">
        <v>57</v>
      </c>
      <c r="B58" s="48" t="s">
        <v>455</v>
      </c>
      <c r="C58" s="54" t="s">
        <v>512</v>
      </c>
      <c r="D58" s="54" t="s">
        <v>153</v>
      </c>
      <c r="E58" s="52">
        <f>VLOOKUP(B58,'Nilai Raport'!$B$2:$D$215,3,0)</f>
        <v>84.307692307692307</v>
      </c>
      <c r="F58" s="45" cm="1">
        <f t="array" ref="F58">ROUND(E58:E58,0)</f>
        <v>84</v>
      </c>
      <c r="G58" s="48">
        <v>5</v>
      </c>
      <c r="H58" s="48">
        <v>5</v>
      </c>
      <c r="I58" s="48">
        <v>4</v>
      </c>
      <c r="J58" s="48">
        <v>4</v>
      </c>
      <c r="K58" s="48">
        <v>5</v>
      </c>
      <c r="L58" s="48">
        <v>2</v>
      </c>
      <c r="M58" s="48">
        <v>4</v>
      </c>
      <c r="N58" s="48">
        <v>4</v>
      </c>
      <c r="O58" s="48">
        <v>4</v>
      </c>
      <c r="P58" s="48">
        <v>3</v>
      </c>
      <c r="Q58" s="59">
        <f t="shared" si="0"/>
        <v>40</v>
      </c>
      <c r="R58" s="48">
        <v>4</v>
      </c>
      <c r="S58" s="48">
        <v>4</v>
      </c>
      <c r="T58" s="48">
        <v>5</v>
      </c>
      <c r="U58" s="48">
        <v>4</v>
      </c>
      <c r="V58" s="48">
        <v>5</v>
      </c>
      <c r="W58" s="48">
        <v>3</v>
      </c>
      <c r="X58" s="48">
        <v>3</v>
      </c>
      <c r="Y58" s="48">
        <v>3</v>
      </c>
      <c r="Z58" s="48">
        <v>5</v>
      </c>
      <c r="AA58" s="48">
        <v>4</v>
      </c>
      <c r="AB58" s="48">
        <v>4</v>
      </c>
      <c r="AC58" s="48">
        <v>5</v>
      </c>
      <c r="AD58" s="48">
        <v>4</v>
      </c>
      <c r="AE58" s="48">
        <v>5</v>
      </c>
      <c r="AF58" s="48">
        <v>5</v>
      </c>
      <c r="AG58" s="48">
        <v>3</v>
      </c>
      <c r="AH58" s="48">
        <v>5</v>
      </c>
      <c r="AI58" s="48">
        <v>4</v>
      </c>
      <c r="AJ58" s="48">
        <v>4</v>
      </c>
      <c r="AK58" s="60">
        <f t="shared" si="1"/>
        <v>79</v>
      </c>
      <c r="AL58" s="48">
        <v>4</v>
      </c>
      <c r="AM58" s="48">
        <v>3</v>
      </c>
      <c r="AN58" s="48">
        <v>3</v>
      </c>
      <c r="AO58" s="48">
        <v>3</v>
      </c>
      <c r="AP58" s="48">
        <v>4</v>
      </c>
      <c r="AQ58" s="48">
        <v>4</v>
      </c>
      <c r="AR58" s="48">
        <v>4</v>
      </c>
      <c r="AS58" s="48">
        <v>4</v>
      </c>
      <c r="AT58" s="48">
        <v>4</v>
      </c>
      <c r="AU58" s="61">
        <f t="shared" si="2"/>
        <v>33</v>
      </c>
    </row>
    <row r="59" spans="1:47" x14ac:dyDescent="0.25">
      <c r="A59" s="43">
        <v>58</v>
      </c>
      <c r="B59" s="42" t="s">
        <v>456</v>
      </c>
      <c r="C59" s="55" t="s">
        <v>512</v>
      </c>
      <c r="D59" s="55" t="s">
        <v>153</v>
      </c>
      <c r="E59" s="52">
        <f>VLOOKUP(B59,'Nilai Raport'!$B$2:$D$215,3,0)</f>
        <v>82.84615384615384</v>
      </c>
      <c r="F59" s="45" cm="1">
        <f t="array" ref="F59">ROUND(E59:E59,0)</f>
        <v>83</v>
      </c>
      <c r="G59" s="49">
        <v>3</v>
      </c>
      <c r="H59" s="49">
        <v>4</v>
      </c>
      <c r="I59" s="49">
        <v>4</v>
      </c>
      <c r="J59" s="49">
        <v>4</v>
      </c>
      <c r="K59" s="49">
        <v>4</v>
      </c>
      <c r="L59" s="49">
        <v>4</v>
      </c>
      <c r="M59" s="49">
        <v>4</v>
      </c>
      <c r="N59" s="49">
        <v>4</v>
      </c>
      <c r="O59" s="49">
        <v>4</v>
      </c>
      <c r="P59" s="49">
        <v>4</v>
      </c>
      <c r="Q59" s="59">
        <f t="shared" si="0"/>
        <v>39</v>
      </c>
      <c r="R59" s="49">
        <v>4</v>
      </c>
      <c r="S59" s="49">
        <v>3</v>
      </c>
      <c r="T59" s="49">
        <v>3</v>
      </c>
      <c r="U59" s="49">
        <v>4</v>
      </c>
      <c r="V59" s="49">
        <v>4</v>
      </c>
      <c r="W59" s="49">
        <v>5</v>
      </c>
      <c r="X59" s="49">
        <v>5</v>
      </c>
      <c r="Y59" s="49">
        <v>4</v>
      </c>
      <c r="Z59" s="49">
        <v>4</v>
      </c>
      <c r="AA59" s="49">
        <v>5</v>
      </c>
      <c r="AB59" s="49">
        <v>4</v>
      </c>
      <c r="AC59" s="49">
        <v>4</v>
      </c>
      <c r="AD59" s="49">
        <v>4</v>
      </c>
      <c r="AE59" s="49">
        <v>4</v>
      </c>
      <c r="AF59" s="49">
        <v>4</v>
      </c>
      <c r="AG59" s="49">
        <v>4</v>
      </c>
      <c r="AH59" s="49">
        <v>4</v>
      </c>
      <c r="AI59" s="49">
        <v>3</v>
      </c>
      <c r="AJ59" s="49">
        <v>4</v>
      </c>
      <c r="AK59" s="60">
        <f t="shared" si="1"/>
        <v>76</v>
      </c>
      <c r="AL59" s="49">
        <v>4</v>
      </c>
      <c r="AM59" s="49">
        <v>4</v>
      </c>
      <c r="AN59" s="49">
        <v>4</v>
      </c>
      <c r="AO59" s="49">
        <v>4</v>
      </c>
      <c r="AP59" s="49">
        <v>5</v>
      </c>
      <c r="AQ59" s="49">
        <v>4</v>
      </c>
      <c r="AR59" s="49">
        <v>5</v>
      </c>
      <c r="AS59" s="49">
        <v>5</v>
      </c>
      <c r="AT59" s="49">
        <v>5</v>
      </c>
      <c r="AU59" s="61">
        <f t="shared" si="2"/>
        <v>40</v>
      </c>
    </row>
    <row r="60" spans="1:47" x14ac:dyDescent="0.25">
      <c r="A60" s="43">
        <v>59</v>
      </c>
      <c r="B60" s="48" t="s">
        <v>458</v>
      </c>
      <c r="C60" s="54" t="s">
        <v>512</v>
      </c>
      <c r="D60" s="54" t="s">
        <v>153</v>
      </c>
      <c r="E60" s="52">
        <f>VLOOKUP(B60,'Nilai Raport'!$B$2:$D$215,3,0)</f>
        <v>83.07692307692308</v>
      </c>
      <c r="F60" s="45" cm="1">
        <f t="array" ref="F60">ROUND(E60:E60,0)</f>
        <v>83</v>
      </c>
      <c r="G60" s="48">
        <v>5</v>
      </c>
      <c r="H60" s="48">
        <v>5</v>
      </c>
      <c r="I60" s="48">
        <v>5</v>
      </c>
      <c r="J60" s="48">
        <v>4</v>
      </c>
      <c r="K60" s="48">
        <v>3</v>
      </c>
      <c r="L60" s="48">
        <v>2</v>
      </c>
      <c r="M60" s="48">
        <v>3</v>
      </c>
      <c r="N60" s="48">
        <v>3</v>
      </c>
      <c r="O60" s="48">
        <v>2</v>
      </c>
      <c r="P60" s="48">
        <v>4</v>
      </c>
      <c r="Q60" s="59">
        <f t="shared" si="0"/>
        <v>36</v>
      </c>
      <c r="R60" s="48">
        <v>5</v>
      </c>
      <c r="S60" s="48">
        <v>5</v>
      </c>
      <c r="T60" s="48">
        <v>5</v>
      </c>
      <c r="U60" s="48">
        <v>5</v>
      </c>
      <c r="V60" s="48">
        <v>5</v>
      </c>
      <c r="W60" s="48">
        <v>5</v>
      </c>
      <c r="X60" s="48">
        <v>4</v>
      </c>
      <c r="Y60" s="48">
        <v>5</v>
      </c>
      <c r="Z60" s="48">
        <v>5</v>
      </c>
      <c r="AA60" s="48">
        <v>4</v>
      </c>
      <c r="AB60" s="48">
        <v>4</v>
      </c>
      <c r="AC60" s="48">
        <v>5</v>
      </c>
      <c r="AD60" s="48">
        <v>5</v>
      </c>
      <c r="AE60" s="48">
        <v>5</v>
      </c>
      <c r="AF60" s="48">
        <v>5</v>
      </c>
      <c r="AG60" s="48">
        <v>5</v>
      </c>
      <c r="AH60" s="48">
        <v>5</v>
      </c>
      <c r="AI60" s="48">
        <v>4</v>
      </c>
      <c r="AJ60" s="48">
        <v>4</v>
      </c>
      <c r="AK60" s="60">
        <f t="shared" si="1"/>
        <v>90</v>
      </c>
      <c r="AL60" s="48">
        <v>5</v>
      </c>
      <c r="AM60" s="48">
        <v>4</v>
      </c>
      <c r="AN60" s="48">
        <v>4</v>
      </c>
      <c r="AO60" s="48">
        <v>3</v>
      </c>
      <c r="AP60" s="48">
        <v>4</v>
      </c>
      <c r="AQ60" s="48">
        <v>4</v>
      </c>
      <c r="AR60" s="48">
        <v>5</v>
      </c>
      <c r="AS60" s="48">
        <v>5</v>
      </c>
      <c r="AT60" s="48">
        <v>5</v>
      </c>
      <c r="AU60" s="61">
        <f t="shared" si="2"/>
        <v>39</v>
      </c>
    </row>
    <row r="61" spans="1:47" x14ac:dyDescent="0.25">
      <c r="A61" s="43">
        <v>60</v>
      </c>
      <c r="B61" s="49" t="s">
        <v>459</v>
      </c>
      <c r="C61" s="55" t="s">
        <v>512</v>
      </c>
      <c r="D61" s="55" t="s">
        <v>153</v>
      </c>
      <c r="E61" s="52">
        <f>VLOOKUP(B61,'Nilai Raport'!$B$2:$D$215,3,0)</f>
        <v>81.230769230769226</v>
      </c>
      <c r="F61" s="45" cm="1">
        <f t="array" ref="F61">ROUND(E61:E61,0)</f>
        <v>81</v>
      </c>
      <c r="G61" s="49">
        <v>3</v>
      </c>
      <c r="H61" s="49">
        <v>3</v>
      </c>
      <c r="I61" s="49">
        <v>3</v>
      </c>
      <c r="J61" s="49">
        <v>3</v>
      </c>
      <c r="K61" s="49">
        <v>4</v>
      </c>
      <c r="L61" s="49">
        <v>2</v>
      </c>
      <c r="M61" s="49">
        <v>5</v>
      </c>
      <c r="N61" s="49">
        <v>4</v>
      </c>
      <c r="O61" s="49">
        <v>4</v>
      </c>
      <c r="P61" s="49">
        <v>4</v>
      </c>
      <c r="Q61" s="59">
        <f t="shared" si="0"/>
        <v>35</v>
      </c>
      <c r="R61" s="49">
        <v>5</v>
      </c>
      <c r="S61" s="49">
        <v>5</v>
      </c>
      <c r="T61" s="49">
        <v>4</v>
      </c>
      <c r="U61" s="49">
        <v>3</v>
      </c>
      <c r="V61" s="49">
        <v>4</v>
      </c>
      <c r="W61" s="49">
        <v>3</v>
      </c>
      <c r="X61" s="49">
        <v>4</v>
      </c>
      <c r="Y61" s="49">
        <v>3</v>
      </c>
      <c r="Z61" s="49">
        <v>3</v>
      </c>
      <c r="AA61" s="49">
        <v>4</v>
      </c>
      <c r="AB61" s="49">
        <v>3</v>
      </c>
      <c r="AC61" s="49">
        <v>5</v>
      </c>
      <c r="AD61" s="49">
        <v>4</v>
      </c>
      <c r="AE61" s="49">
        <v>5</v>
      </c>
      <c r="AF61" s="49">
        <v>3</v>
      </c>
      <c r="AG61" s="49">
        <v>3</v>
      </c>
      <c r="AH61" s="49">
        <v>3</v>
      </c>
      <c r="AI61" s="49">
        <v>3</v>
      </c>
      <c r="AJ61" s="49">
        <v>5</v>
      </c>
      <c r="AK61" s="60">
        <f t="shared" si="1"/>
        <v>72</v>
      </c>
      <c r="AL61" s="49">
        <v>4</v>
      </c>
      <c r="AM61" s="49">
        <v>3</v>
      </c>
      <c r="AN61" s="49">
        <v>4</v>
      </c>
      <c r="AO61" s="49">
        <v>4</v>
      </c>
      <c r="AP61" s="49">
        <v>4</v>
      </c>
      <c r="AQ61" s="49">
        <v>4</v>
      </c>
      <c r="AR61" s="49">
        <v>4</v>
      </c>
      <c r="AS61" s="49">
        <v>4</v>
      </c>
      <c r="AT61" s="49">
        <v>4</v>
      </c>
      <c r="AU61" s="61">
        <f t="shared" si="2"/>
        <v>35</v>
      </c>
    </row>
    <row r="62" spans="1:47" x14ac:dyDescent="0.25">
      <c r="A62" s="43">
        <v>61</v>
      </c>
      <c r="B62" s="48" t="s">
        <v>460</v>
      </c>
      <c r="C62" s="54" t="s">
        <v>512</v>
      </c>
      <c r="D62" s="54" t="s">
        <v>153</v>
      </c>
      <c r="E62" s="52">
        <f>VLOOKUP(B62,'Nilai Raport'!$B$2:$D$215,3,0)</f>
        <v>83.230769230769226</v>
      </c>
      <c r="F62" s="45" cm="1">
        <f t="array" ref="F62">ROUND(E62:E62,0)</f>
        <v>83</v>
      </c>
      <c r="G62" s="48">
        <v>4</v>
      </c>
      <c r="H62" s="48">
        <v>4</v>
      </c>
      <c r="I62" s="48">
        <v>5</v>
      </c>
      <c r="J62" s="48">
        <v>5</v>
      </c>
      <c r="K62" s="48">
        <v>3</v>
      </c>
      <c r="L62" s="48">
        <v>4</v>
      </c>
      <c r="M62" s="48">
        <v>5</v>
      </c>
      <c r="N62" s="48">
        <v>4</v>
      </c>
      <c r="O62" s="48">
        <v>5</v>
      </c>
      <c r="P62" s="48">
        <v>5</v>
      </c>
      <c r="Q62" s="59">
        <f t="shared" si="0"/>
        <v>44</v>
      </c>
      <c r="R62" s="48">
        <v>4</v>
      </c>
      <c r="S62" s="48">
        <v>5</v>
      </c>
      <c r="T62" s="48">
        <v>5</v>
      </c>
      <c r="U62" s="48">
        <v>4</v>
      </c>
      <c r="V62" s="48">
        <v>5</v>
      </c>
      <c r="W62" s="48">
        <v>4</v>
      </c>
      <c r="X62" s="48">
        <v>5</v>
      </c>
      <c r="Y62" s="48">
        <v>4</v>
      </c>
      <c r="Z62" s="48">
        <v>5</v>
      </c>
      <c r="AA62" s="48">
        <v>5</v>
      </c>
      <c r="AB62" s="48">
        <v>5</v>
      </c>
      <c r="AC62" s="48">
        <v>5</v>
      </c>
      <c r="AD62" s="48">
        <v>4</v>
      </c>
      <c r="AE62" s="48">
        <v>4</v>
      </c>
      <c r="AF62" s="48">
        <v>4</v>
      </c>
      <c r="AG62" s="48">
        <v>4</v>
      </c>
      <c r="AH62" s="48">
        <v>5</v>
      </c>
      <c r="AI62" s="48">
        <v>5</v>
      </c>
      <c r="AJ62" s="48">
        <v>5</v>
      </c>
      <c r="AK62" s="60">
        <f t="shared" si="1"/>
        <v>87</v>
      </c>
      <c r="AL62" s="48">
        <v>4</v>
      </c>
      <c r="AM62" s="48">
        <v>5</v>
      </c>
      <c r="AN62" s="48">
        <v>5</v>
      </c>
      <c r="AO62" s="48">
        <v>5</v>
      </c>
      <c r="AP62" s="48">
        <v>5</v>
      </c>
      <c r="AQ62" s="48">
        <v>5</v>
      </c>
      <c r="AR62" s="48">
        <v>5</v>
      </c>
      <c r="AS62" s="48">
        <v>5</v>
      </c>
      <c r="AT62" s="48">
        <v>5</v>
      </c>
      <c r="AU62" s="61">
        <f t="shared" si="2"/>
        <v>44</v>
      </c>
    </row>
    <row r="63" spans="1:47" x14ac:dyDescent="0.25">
      <c r="A63" s="43">
        <v>62</v>
      </c>
      <c r="B63" s="49" t="s">
        <v>461</v>
      </c>
      <c r="C63" s="55" t="s">
        <v>512</v>
      </c>
      <c r="D63" s="55" t="s">
        <v>153</v>
      </c>
      <c r="E63" s="52">
        <f>VLOOKUP(B63,'Nilai Raport'!$B$2:$D$215,3,0)</f>
        <v>82.461538461538467</v>
      </c>
      <c r="F63" s="45" cm="1">
        <f t="array" ref="F63">ROUND(E63:E63,0)</f>
        <v>82</v>
      </c>
      <c r="G63" s="49">
        <v>5</v>
      </c>
      <c r="H63" s="49">
        <v>4</v>
      </c>
      <c r="I63" s="49">
        <v>5</v>
      </c>
      <c r="J63" s="49">
        <v>3</v>
      </c>
      <c r="K63" s="49">
        <v>3</v>
      </c>
      <c r="L63" s="49">
        <v>2</v>
      </c>
      <c r="M63" s="49">
        <v>4</v>
      </c>
      <c r="N63" s="49">
        <v>4</v>
      </c>
      <c r="O63" s="49">
        <v>4</v>
      </c>
      <c r="P63" s="49">
        <v>4</v>
      </c>
      <c r="Q63" s="59">
        <f t="shared" si="0"/>
        <v>38</v>
      </c>
      <c r="R63" s="49">
        <v>5</v>
      </c>
      <c r="S63" s="49">
        <v>4</v>
      </c>
      <c r="T63" s="49">
        <v>4</v>
      </c>
      <c r="U63" s="49">
        <v>5</v>
      </c>
      <c r="V63" s="49">
        <v>3</v>
      </c>
      <c r="W63" s="49">
        <v>5</v>
      </c>
      <c r="X63" s="49">
        <v>4</v>
      </c>
      <c r="Y63" s="49">
        <v>3</v>
      </c>
      <c r="Z63" s="49">
        <v>4</v>
      </c>
      <c r="AA63" s="49">
        <v>5</v>
      </c>
      <c r="AB63" s="49">
        <v>5</v>
      </c>
      <c r="AC63" s="49">
        <v>4</v>
      </c>
      <c r="AD63" s="49">
        <v>4</v>
      </c>
      <c r="AE63" s="49">
        <v>4</v>
      </c>
      <c r="AF63" s="49">
        <v>4</v>
      </c>
      <c r="AG63" s="49">
        <v>4</v>
      </c>
      <c r="AH63" s="49">
        <v>4</v>
      </c>
      <c r="AI63" s="49">
        <v>4</v>
      </c>
      <c r="AJ63" s="49">
        <v>4</v>
      </c>
      <c r="AK63" s="60">
        <f t="shared" si="1"/>
        <v>79</v>
      </c>
      <c r="AL63" s="49">
        <v>4</v>
      </c>
      <c r="AM63" s="49">
        <v>3</v>
      </c>
      <c r="AN63" s="49">
        <v>3</v>
      </c>
      <c r="AO63" s="49">
        <v>4</v>
      </c>
      <c r="AP63" s="49">
        <v>4</v>
      </c>
      <c r="AQ63" s="49">
        <v>3</v>
      </c>
      <c r="AR63" s="49">
        <v>3</v>
      </c>
      <c r="AS63" s="49">
        <v>3</v>
      </c>
      <c r="AT63" s="49">
        <v>3</v>
      </c>
      <c r="AU63" s="61">
        <f t="shared" si="2"/>
        <v>30</v>
      </c>
    </row>
    <row r="64" spans="1:47" x14ac:dyDescent="0.25">
      <c r="A64" s="43">
        <v>63</v>
      </c>
      <c r="B64" s="48" t="s">
        <v>464</v>
      </c>
      <c r="C64" s="54" t="s">
        <v>512</v>
      </c>
      <c r="D64" s="54" t="s">
        <v>153</v>
      </c>
      <c r="E64" s="52">
        <f>VLOOKUP(B64,'Nilai Raport'!$B$2:$D$215,3,0)</f>
        <v>84.07692307692308</v>
      </c>
      <c r="F64" s="45" cm="1">
        <f t="array" ref="F64">ROUND(E64:E64,0)</f>
        <v>84</v>
      </c>
      <c r="G64" s="48">
        <v>5</v>
      </c>
      <c r="H64" s="48">
        <v>5</v>
      </c>
      <c r="I64" s="48">
        <v>5</v>
      </c>
      <c r="J64" s="48">
        <v>5</v>
      </c>
      <c r="K64" s="48">
        <v>5</v>
      </c>
      <c r="L64" s="48">
        <v>3</v>
      </c>
      <c r="M64" s="48">
        <v>5</v>
      </c>
      <c r="N64" s="48">
        <v>5</v>
      </c>
      <c r="O64" s="48">
        <v>5</v>
      </c>
      <c r="P64" s="48">
        <v>5</v>
      </c>
      <c r="Q64" s="59">
        <f t="shared" si="0"/>
        <v>48</v>
      </c>
      <c r="R64" s="48">
        <v>3</v>
      </c>
      <c r="S64" s="48">
        <v>3</v>
      </c>
      <c r="T64" s="48">
        <v>4</v>
      </c>
      <c r="U64" s="48">
        <v>3</v>
      </c>
      <c r="V64" s="48">
        <v>3</v>
      </c>
      <c r="W64" s="48">
        <v>3</v>
      </c>
      <c r="X64" s="48">
        <v>4</v>
      </c>
      <c r="Y64" s="48">
        <v>3</v>
      </c>
      <c r="Z64" s="48">
        <v>4</v>
      </c>
      <c r="AA64" s="48">
        <v>3</v>
      </c>
      <c r="AB64" s="48">
        <v>5</v>
      </c>
      <c r="AC64" s="48">
        <v>3</v>
      </c>
      <c r="AD64" s="48">
        <v>3</v>
      </c>
      <c r="AE64" s="48">
        <v>3</v>
      </c>
      <c r="AF64" s="48">
        <v>3</v>
      </c>
      <c r="AG64" s="48">
        <v>5</v>
      </c>
      <c r="AH64" s="48">
        <v>5</v>
      </c>
      <c r="AI64" s="48">
        <v>5</v>
      </c>
      <c r="AJ64" s="48">
        <v>5</v>
      </c>
      <c r="AK64" s="60">
        <f t="shared" si="1"/>
        <v>70</v>
      </c>
      <c r="AL64" s="48">
        <v>4</v>
      </c>
      <c r="AM64" s="48">
        <v>4</v>
      </c>
      <c r="AN64" s="48">
        <v>3</v>
      </c>
      <c r="AO64" s="48">
        <v>4</v>
      </c>
      <c r="AP64" s="48">
        <v>3</v>
      </c>
      <c r="AQ64" s="48">
        <v>4</v>
      </c>
      <c r="AR64" s="48">
        <v>5</v>
      </c>
      <c r="AS64" s="48">
        <v>5</v>
      </c>
      <c r="AT64" s="48">
        <v>5</v>
      </c>
      <c r="AU64" s="61">
        <f t="shared" si="2"/>
        <v>37</v>
      </c>
    </row>
    <row r="65" spans="1:47" x14ac:dyDescent="0.25">
      <c r="A65" s="43">
        <v>64</v>
      </c>
      <c r="B65" s="49" t="s">
        <v>466</v>
      </c>
      <c r="C65" s="55" t="s">
        <v>512</v>
      </c>
      <c r="D65" s="55" t="s">
        <v>153</v>
      </c>
      <c r="E65" s="52">
        <f>VLOOKUP(B65,'Nilai Raport'!$B$2:$D$215,3,0)</f>
        <v>83.538461538461533</v>
      </c>
      <c r="F65" s="45" cm="1">
        <f t="array" ref="F65">ROUND(E65:E65,0)</f>
        <v>84</v>
      </c>
      <c r="G65" s="49">
        <v>3</v>
      </c>
      <c r="H65" s="49">
        <v>3</v>
      </c>
      <c r="I65" s="49">
        <v>4</v>
      </c>
      <c r="J65" s="49">
        <v>4</v>
      </c>
      <c r="K65" s="49">
        <v>3</v>
      </c>
      <c r="L65" s="49">
        <v>3</v>
      </c>
      <c r="M65" s="49">
        <v>3</v>
      </c>
      <c r="N65" s="49">
        <v>3</v>
      </c>
      <c r="O65" s="49">
        <v>4</v>
      </c>
      <c r="P65" s="49">
        <v>5</v>
      </c>
      <c r="Q65" s="59">
        <f t="shared" si="0"/>
        <v>35</v>
      </c>
      <c r="R65" s="49">
        <v>3</v>
      </c>
      <c r="S65" s="49">
        <v>2</v>
      </c>
      <c r="T65" s="49">
        <v>3</v>
      </c>
      <c r="U65" s="49">
        <v>3</v>
      </c>
      <c r="V65" s="49">
        <v>3</v>
      </c>
      <c r="W65" s="49">
        <v>4</v>
      </c>
      <c r="X65" s="49">
        <v>3</v>
      </c>
      <c r="Y65" s="49">
        <v>4</v>
      </c>
      <c r="Z65" s="49">
        <v>3</v>
      </c>
      <c r="AA65" s="49">
        <v>3</v>
      </c>
      <c r="AB65" s="49">
        <v>4</v>
      </c>
      <c r="AC65" s="49">
        <v>3</v>
      </c>
      <c r="AD65" s="49">
        <v>4</v>
      </c>
      <c r="AE65" s="49">
        <v>4</v>
      </c>
      <c r="AF65" s="49">
        <v>4</v>
      </c>
      <c r="AG65" s="49">
        <v>3</v>
      </c>
      <c r="AH65" s="49">
        <v>3</v>
      </c>
      <c r="AI65" s="49">
        <v>2</v>
      </c>
      <c r="AJ65" s="49">
        <v>3</v>
      </c>
      <c r="AK65" s="60">
        <f t="shared" si="1"/>
        <v>61</v>
      </c>
      <c r="AL65" s="49">
        <v>3</v>
      </c>
      <c r="AM65" s="49">
        <v>4</v>
      </c>
      <c r="AN65" s="49">
        <v>3</v>
      </c>
      <c r="AO65" s="49">
        <v>3</v>
      </c>
      <c r="AP65" s="49">
        <v>4</v>
      </c>
      <c r="AQ65" s="49">
        <v>3</v>
      </c>
      <c r="AR65" s="49">
        <v>3</v>
      </c>
      <c r="AS65" s="49">
        <v>4</v>
      </c>
      <c r="AT65" s="49">
        <v>5</v>
      </c>
      <c r="AU65" s="61">
        <f t="shared" si="2"/>
        <v>32</v>
      </c>
    </row>
    <row r="66" spans="1:47" x14ac:dyDescent="0.25">
      <c r="A66" s="43">
        <v>65</v>
      </c>
      <c r="B66" s="48" t="s">
        <v>468</v>
      </c>
      <c r="C66" s="54" t="s">
        <v>512</v>
      </c>
      <c r="D66" s="54" t="s">
        <v>153</v>
      </c>
      <c r="E66" s="52">
        <f>VLOOKUP(B66,'Nilai Raport'!$B$2:$D$215,3,0)</f>
        <v>83.538461538461533</v>
      </c>
      <c r="F66" s="45" cm="1">
        <f t="array" ref="F66">ROUND(E66:E66,0)</f>
        <v>84</v>
      </c>
      <c r="G66" s="48">
        <v>5</v>
      </c>
      <c r="H66" s="48">
        <v>5</v>
      </c>
      <c r="I66" s="48">
        <v>5</v>
      </c>
      <c r="J66" s="48">
        <v>5</v>
      </c>
      <c r="K66" s="48">
        <v>3</v>
      </c>
      <c r="L66" s="48">
        <v>3</v>
      </c>
      <c r="M66" s="48">
        <v>4</v>
      </c>
      <c r="N66" s="48">
        <v>5</v>
      </c>
      <c r="O66" s="48">
        <v>5</v>
      </c>
      <c r="P66" s="48">
        <v>4</v>
      </c>
      <c r="Q66" s="59">
        <f t="shared" si="0"/>
        <v>44</v>
      </c>
      <c r="R66" s="48">
        <v>5</v>
      </c>
      <c r="S66" s="48">
        <v>3</v>
      </c>
      <c r="T66" s="48">
        <v>4</v>
      </c>
      <c r="U66" s="48">
        <v>5</v>
      </c>
      <c r="V66" s="48">
        <v>5</v>
      </c>
      <c r="W66" s="48">
        <v>5</v>
      </c>
      <c r="X66" s="48">
        <v>5</v>
      </c>
      <c r="Y66" s="48">
        <v>5</v>
      </c>
      <c r="Z66" s="48">
        <v>5</v>
      </c>
      <c r="AA66" s="48">
        <v>5</v>
      </c>
      <c r="AB66" s="48">
        <v>5</v>
      </c>
      <c r="AC66" s="48">
        <v>5</v>
      </c>
      <c r="AD66" s="48">
        <v>5</v>
      </c>
      <c r="AE66" s="48">
        <v>5</v>
      </c>
      <c r="AF66" s="48">
        <v>4</v>
      </c>
      <c r="AG66" s="48">
        <v>5</v>
      </c>
      <c r="AH66" s="48">
        <v>5</v>
      </c>
      <c r="AI66" s="48">
        <v>3</v>
      </c>
      <c r="AJ66" s="48">
        <v>5</v>
      </c>
      <c r="AK66" s="60">
        <f t="shared" si="1"/>
        <v>89</v>
      </c>
      <c r="AL66" s="48">
        <v>4</v>
      </c>
      <c r="AM66" s="48">
        <v>4</v>
      </c>
      <c r="AN66" s="48">
        <v>4</v>
      </c>
      <c r="AO66" s="48">
        <v>5</v>
      </c>
      <c r="AP66" s="48">
        <v>5</v>
      </c>
      <c r="AQ66" s="48">
        <v>4</v>
      </c>
      <c r="AR66" s="48">
        <v>4</v>
      </c>
      <c r="AS66" s="48">
        <v>3</v>
      </c>
      <c r="AT66" s="48">
        <v>5</v>
      </c>
      <c r="AU66" s="61">
        <f t="shared" si="2"/>
        <v>38</v>
      </c>
    </row>
    <row r="67" spans="1:47" x14ac:dyDescent="0.25">
      <c r="A67" s="43">
        <v>66</v>
      </c>
      <c r="B67" s="49" t="s">
        <v>469</v>
      </c>
      <c r="C67" s="55" t="s">
        <v>512</v>
      </c>
      <c r="D67" s="55" t="s">
        <v>153</v>
      </c>
      <c r="E67" s="52">
        <f>VLOOKUP(B67,'Nilai Raport'!$B$2:$D$215,3,0)</f>
        <v>84.15384615384616</v>
      </c>
      <c r="F67" s="45" cm="1">
        <f t="array" ref="F67">ROUND(E67:E67,0)</f>
        <v>84</v>
      </c>
      <c r="G67" s="49">
        <v>5</v>
      </c>
      <c r="H67" s="49">
        <v>4</v>
      </c>
      <c r="I67" s="49">
        <v>5</v>
      </c>
      <c r="J67" s="49">
        <v>5</v>
      </c>
      <c r="K67" s="49">
        <v>5</v>
      </c>
      <c r="L67" s="49">
        <v>4</v>
      </c>
      <c r="M67" s="49">
        <v>5</v>
      </c>
      <c r="N67" s="49">
        <v>5</v>
      </c>
      <c r="O67" s="49">
        <v>4</v>
      </c>
      <c r="P67" s="49">
        <v>4</v>
      </c>
      <c r="Q67" s="59">
        <f t="shared" ref="Q67:Q130" si="3">SUM(G67:P67)</f>
        <v>46</v>
      </c>
      <c r="R67" s="49">
        <v>4</v>
      </c>
      <c r="S67" s="49">
        <v>3</v>
      </c>
      <c r="T67" s="49">
        <v>4</v>
      </c>
      <c r="U67" s="49">
        <v>4</v>
      </c>
      <c r="V67" s="49">
        <v>4</v>
      </c>
      <c r="W67" s="49">
        <v>2</v>
      </c>
      <c r="X67" s="49">
        <v>4</v>
      </c>
      <c r="Y67" s="49">
        <v>5</v>
      </c>
      <c r="Z67" s="49">
        <v>4</v>
      </c>
      <c r="AA67" s="49">
        <v>4</v>
      </c>
      <c r="AB67" s="49">
        <v>3</v>
      </c>
      <c r="AC67" s="49">
        <v>5</v>
      </c>
      <c r="AD67" s="49">
        <v>4</v>
      </c>
      <c r="AE67" s="49">
        <v>4</v>
      </c>
      <c r="AF67" s="49">
        <v>4</v>
      </c>
      <c r="AG67" s="49">
        <v>4</v>
      </c>
      <c r="AH67" s="49">
        <v>4</v>
      </c>
      <c r="AI67" s="49">
        <v>3</v>
      </c>
      <c r="AJ67" s="49">
        <v>4</v>
      </c>
      <c r="AK67" s="60">
        <f t="shared" ref="AK67:AK130" si="4">SUM(R67:AJ67)</f>
        <v>73</v>
      </c>
      <c r="AL67" s="49">
        <v>4</v>
      </c>
      <c r="AM67" s="49">
        <v>4</v>
      </c>
      <c r="AN67" s="49">
        <v>3</v>
      </c>
      <c r="AO67" s="49">
        <v>4</v>
      </c>
      <c r="AP67" s="49">
        <v>4</v>
      </c>
      <c r="AQ67" s="49">
        <v>5</v>
      </c>
      <c r="AR67" s="49">
        <v>3</v>
      </c>
      <c r="AS67" s="49">
        <v>4</v>
      </c>
      <c r="AT67" s="49">
        <v>4</v>
      </c>
      <c r="AU67" s="61">
        <f t="shared" ref="AU67:AU130" si="5">SUM(AL67:AT67)</f>
        <v>35</v>
      </c>
    </row>
    <row r="68" spans="1:47" x14ac:dyDescent="0.25">
      <c r="A68" s="43">
        <v>67</v>
      </c>
      <c r="B68" s="42" t="s">
        <v>471</v>
      </c>
      <c r="C68" s="54" t="s">
        <v>512</v>
      </c>
      <c r="D68" s="54" t="s">
        <v>153</v>
      </c>
      <c r="E68" s="52">
        <f>VLOOKUP(B68,'Nilai Raport'!$B$2:$D$215,3,0)</f>
        <v>82.538461538461533</v>
      </c>
      <c r="F68" s="45" cm="1">
        <f t="array" ref="F68">ROUND(E68:E68,0)</f>
        <v>83</v>
      </c>
      <c r="G68" s="48">
        <v>3</v>
      </c>
      <c r="H68" s="48">
        <v>3</v>
      </c>
      <c r="I68" s="48">
        <v>5</v>
      </c>
      <c r="J68" s="48">
        <v>3</v>
      </c>
      <c r="K68" s="48">
        <v>3</v>
      </c>
      <c r="L68" s="48">
        <v>3</v>
      </c>
      <c r="M68" s="48">
        <v>3</v>
      </c>
      <c r="N68" s="48">
        <v>5</v>
      </c>
      <c r="O68" s="48">
        <v>5</v>
      </c>
      <c r="P68" s="48">
        <v>5</v>
      </c>
      <c r="Q68" s="59">
        <f t="shared" si="3"/>
        <v>38</v>
      </c>
      <c r="R68" s="48">
        <v>3</v>
      </c>
      <c r="S68" s="48">
        <v>4</v>
      </c>
      <c r="T68" s="48">
        <v>2</v>
      </c>
      <c r="U68" s="48">
        <v>4</v>
      </c>
      <c r="V68" s="48">
        <v>4</v>
      </c>
      <c r="W68" s="48">
        <v>3</v>
      </c>
      <c r="X68" s="48">
        <v>4</v>
      </c>
      <c r="Y68" s="48">
        <v>3</v>
      </c>
      <c r="Z68" s="48">
        <v>3</v>
      </c>
      <c r="AA68" s="48">
        <v>4</v>
      </c>
      <c r="AB68" s="48">
        <v>4</v>
      </c>
      <c r="AC68" s="48">
        <v>5</v>
      </c>
      <c r="AD68" s="48">
        <v>4</v>
      </c>
      <c r="AE68" s="48">
        <v>4</v>
      </c>
      <c r="AF68" s="48">
        <v>4</v>
      </c>
      <c r="AG68" s="48">
        <v>4</v>
      </c>
      <c r="AH68" s="48">
        <v>5</v>
      </c>
      <c r="AI68" s="48">
        <v>3</v>
      </c>
      <c r="AJ68" s="48">
        <v>4</v>
      </c>
      <c r="AK68" s="60">
        <f t="shared" si="4"/>
        <v>71</v>
      </c>
      <c r="AL68" s="48">
        <v>5</v>
      </c>
      <c r="AM68" s="48">
        <v>5</v>
      </c>
      <c r="AN68" s="48">
        <v>5</v>
      </c>
      <c r="AO68" s="48">
        <v>5</v>
      </c>
      <c r="AP68" s="48">
        <v>5</v>
      </c>
      <c r="AQ68" s="48">
        <v>5</v>
      </c>
      <c r="AR68" s="48">
        <v>5</v>
      </c>
      <c r="AS68" s="48">
        <v>5</v>
      </c>
      <c r="AT68" s="48">
        <v>5</v>
      </c>
      <c r="AU68" s="61">
        <f t="shared" si="5"/>
        <v>45</v>
      </c>
    </row>
    <row r="69" spans="1:47" x14ac:dyDescent="0.25">
      <c r="A69" s="43">
        <v>68</v>
      </c>
      <c r="B69" s="49" t="s">
        <v>473</v>
      </c>
      <c r="C69" s="55" t="s">
        <v>512</v>
      </c>
      <c r="D69" s="55" t="s">
        <v>153</v>
      </c>
      <c r="E69" s="52">
        <f>VLOOKUP(B69,'Nilai Raport'!$B$2:$D$215,3,0)</f>
        <v>84.538461538461533</v>
      </c>
      <c r="F69" s="45" cm="1">
        <f t="array" ref="F69">ROUND(E69:E69,0)</f>
        <v>85</v>
      </c>
      <c r="G69" s="49">
        <v>3</v>
      </c>
      <c r="H69" s="49">
        <v>3</v>
      </c>
      <c r="I69" s="49">
        <v>3</v>
      </c>
      <c r="J69" s="49">
        <v>3</v>
      </c>
      <c r="K69" s="49">
        <v>3</v>
      </c>
      <c r="L69" s="49">
        <v>3</v>
      </c>
      <c r="M69" s="49">
        <v>4</v>
      </c>
      <c r="N69" s="49">
        <v>4</v>
      </c>
      <c r="O69" s="49">
        <v>3</v>
      </c>
      <c r="P69" s="49">
        <v>4</v>
      </c>
      <c r="Q69" s="59">
        <f t="shared" si="3"/>
        <v>33</v>
      </c>
      <c r="R69" s="49">
        <v>4</v>
      </c>
      <c r="S69" s="49">
        <v>3</v>
      </c>
      <c r="T69" s="49">
        <v>3</v>
      </c>
      <c r="U69" s="49">
        <v>3</v>
      </c>
      <c r="V69" s="49">
        <v>3</v>
      </c>
      <c r="W69" s="49">
        <v>3</v>
      </c>
      <c r="X69" s="49">
        <v>4</v>
      </c>
      <c r="Y69" s="49">
        <v>4</v>
      </c>
      <c r="Z69" s="49">
        <v>4</v>
      </c>
      <c r="AA69" s="49">
        <v>4</v>
      </c>
      <c r="AB69" s="49">
        <v>3</v>
      </c>
      <c r="AC69" s="49">
        <v>3</v>
      </c>
      <c r="AD69" s="49">
        <v>5</v>
      </c>
      <c r="AE69" s="49">
        <v>3</v>
      </c>
      <c r="AF69" s="49">
        <v>4</v>
      </c>
      <c r="AG69" s="49">
        <v>5</v>
      </c>
      <c r="AH69" s="49">
        <v>3</v>
      </c>
      <c r="AI69" s="49">
        <v>3</v>
      </c>
      <c r="AJ69" s="49">
        <v>4</v>
      </c>
      <c r="AK69" s="60">
        <f t="shared" si="4"/>
        <v>68</v>
      </c>
      <c r="AL69" s="49">
        <v>4</v>
      </c>
      <c r="AM69" s="49">
        <v>4</v>
      </c>
      <c r="AN69" s="49">
        <v>3</v>
      </c>
      <c r="AO69" s="49">
        <v>4</v>
      </c>
      <c r="AP69" s="49">
        <v>5</v>
      </c>
      <c r="AQ69" s="49">
        <v>5</v>
      </c>
      <c r="AR69" s="49">
        <v>5</v>
      </c>
      <c r="AS69" s="49">
        <v>5</v>
      </c>
      <c r="AT69" s="49">
        <v>5</v>
      </c>
      <c r="AU69" s="61">
        <f t="shared" si="5"/>
        <v>40</v>
      </c>
    </row>
    <row r="70" spans="1:47" x14ac:dyDescent="0.25">
      <c r="A70" s="43">
        <v>69</v>
      </c>
      <c r="B70" s="48" t="s">
        <v>474</v>
      </c>
      <c r="C70" s="54" t="s">
        <v>512</v>
      </c>
      <c r="D70" s="54" t="s">
        <v>153</v>
      </c>
      <c r="E70" s="52">
        <f>VLOOKUP(B70,'Nilai Raport'!$B$2:$D$215,3,0)</f>
        <v>84.307692307692307</v>
      </c>
      <c r="F70" s="45" cm="1">
        <f t="array" ref="F70">ROUND(E70:E70,0)</f>
        <v>84</v>
      </c>
      <c r="G70" s="48">
        <v>5</v>
      </c>
      <c r="H70" s="48">
        <v>5</v>
      </c>
      <c r="I70" s="48">
        <v>4</v>
      </c>
      <c r="J70" s="48">
        <v>5</v>
      </c>
      <c r="K70" s="48">
        <v>5</v>
      </c>
      <c r="L70" s="48">
        <v>5</v>
      </c>
      <c r="M70" s="48">
        <v>4</v>
      </c>
      <c r="N70" s="48">
        <v>4</v>
      </c>
      <c r="O70" s="48">
        <v>5</v>
      </c>
      <c r="P70" s="48">
        <v>4</v>
      </c>
      <c r="Q70" s="59">
        <f t="shared" si="3"/>
        <v>46</v>
      </c>
      <c r="R70" s="48">
        <v>4</v>
      </c>
      <c r="S70" s="48">
        <v>3</v>
      </c>
      <c r="T70" s="48">
        <v>4</v>
      </c>
      <c r="U70" s="48">
        <v>4</v>
      </c>
      <c r="V70" s="48">
        <v>5</v>
      </c>
      <c r="W70" s="48">
        <v>5</v>
      </c>
      <c r="X70" s="48">
        <v>4</v>
      </c>
      <c r="Y70" s="48">
        <v>4</v>
      </c>
      <c r="Z70" s="48">
        <v>5</v>
      </c>
      <c r="AA70" s="48">
        <v>5</v>
      </c>
      <c r="AB70" s="48">
        <v>5</v>
      </c>
      <c r="AC70" s="48">
        <v>4</v>
      </c>
      <c r="AD70" s="48">
        <v>4</v>
      </c>
      <c r="AE70" s="48">
        <v>5</v>
      </c>
      <c r="AF70" s="48">
        <v>5</v>
      </c>
      <c r="AG70" s="48">
        <v>3</v>
      </c>
      <c r="AH70" s="48">
        <v>5</v>
      </c>
      <c r="AI70" s="48">
        <v>3</v>
      </c>
      <c r="AJ70" s="48">
        <v>5</v>
      </c>
      <c r="AK70" s="60">
        <f t="shared" si="4"/>
        <v>82</v>
      </c>
      <c r="AL70" s="48">
        <v>4</v>
      </c>
      <c r="AM70" s="48">
        <v>4</v>
      </c>
      <c r="AN70" s="48">
        <v>4</v>
      </c>
      <c r="AO70" s="48">
        <v>4</v>
      </c>
      <c r="AP70" s="48">
        <v>4</v>
      </c>
      <c r="AQ70" s="48">
        <v>3</v>
      </c>
      <c r="AR70" s="48">
        <v>5</v>
      </c>
      <c r="AS70" s="48">
        <v>5</v>
      </c>
      <c r="AT70" s="48">
        <v>5</v>
      </c>
      <c r="AU70" s="61">
        <f t="shared" si="5"/>
        <v>38</v>
      </c>
    </row>
    <row r="71" spans="1:47" x14ac:dyDescent="0.25">
      <c r="A71" s="43">
        <v>70</v>
      </c>
      <c r="B71" s="49" t="s">
        <v>374</v>
      </c>
      <c r="C71" s="55" t="s">
        <v>511</v>
      </c>
      <c r="D71" s="55" t="s">
        <v>91</v>
      </c>
      <c r="E71" s="53">
        <f>VLOOKUP(B71,'Nilai Raport'!$B$2:$D$215,3,0)</f>
        <v>83.230769230000007</v>
      </c>
      <c r="F71" s="45" cm="1">
        <f t="array" ref="F71">ROUND(E71:E71,0)</f>
        <v>83</v>
      </c>
      <c r="G71" s="49">
        <v>4</v>
      </c>
      <c r="H71" s="49">
        <v>5</v>
      </c>
      <c r="I71" s="49">
        <v>5</v>
      </c>
      <c r="J71" s="49">
        <v>4</v>
      </c>
      <c r="K71" s="49">
        <v>3</v>
      </c>
      <c r="L71" s="49">
        <v>2</v>
      </c>
      <c r="M71" s="49">
        <v>4</v>
      </c>
      <c r="N71" s="49">
        <v>4</v>
      </c>
      <c r="O71" s="49">
        <v>4</v>
      </c>
      <c r="P71" s="49">
        <v>4</v>
      </c>
      <c r="Q71" s="59">
        <f t="shared" si="3"/>
        <v>39</v>
      </c>
      <c r="R71" s="49">
        <v>5</v>
      </c>
      <c r="S71" s="49">
        <v>4</v>
      </c>
      <c r="T71" s="49">
        <v>5</v>
      </c>
      <c r="U71" s="49">
        <v>5</v>
      </c>
      <c r="V71" s="49">
        <v>3</v>
      </c>
      <c r="W71" s="49">
        <v>4</v>
      </c>
      <c r="X71" s="49">
        <v>5</v>
      </c>
      <c r="Y71" s="49">
        <v>3</v>
      </c>
      <c r="Z71" s="49">
        <v>4</v>
      </c>
      <c r="AA71" s="49">
        <v>4</v>
      </c>
      <c r="AB71" s="49">
        <v>4</v>
      </c>
      <c r="AC71" s="49">
        <v>4</v>
      </c>
      <c r="AD71" s="49">
        <v>5</v>
      </c>
      <c r="AE71" s="49">
        <v>5</v>
      </c>
      <c r="AF71" s="49">
        <v>5</v>
      </c>
      <c r="AG71" s="49">
        <v>3</v>
      </c>
      <c r="AH71" s="49">
        <v>4</v>
      </c>
      <c r="AI71" s="49">
        <v>4</v>
      </c>
      <c r="AJ71" s="49">
        <v>4</v>
      </c>
      <c r="AK71" s="60">
        <f t="shared" si="4"/>
        <v>80</v>
      </c>
      <c r="AL71" s="49">
        <v>4</v>
      </c>
      <c r="AM71" s="49">
        <v>4</v>
      </c>
      <c r="AN71" s="49">
        <v>4</v>
      </c>
      <c r="AO71" s="49">
        <v>4</v>
      </c>
      <c r="AP71" s="49">
        <v>4</v>
      </c>
      <c r="AQ71" s="49">
        <v>4</v>
      </c>
      <c r="AR71" s="49">
        <v>4</v>
      </c>
      <c r="AS71" s="49">
        <v>4</v>
      </c>
      <c r="AT71" s="49">
        <v>4</v>
      </c>
      <c r="AU71" s="61">
        <f t="shared" si="5"/>
        <v>36</v>
      </c>
    </row>
    <row r="72" spans="1:47" x14ac:dyDescent="0.25">
      <c r="A72" s="43">
        <v>71</v>
      </c>
      <c r="B72" s="48" t="s">
        <v>377</v>
      </c>
      <c r="C72" s="54" t="s">
        <v>512</v>
      </c>
      <c r="D72" s="54" t="s">
        <v>91</v>
      </c>
      <c r="E72" s="53">
        <f>VLOOKUP(B72,'Nilai Raport'!$B$2:$D$215,3,0)</f>
        <v>84.230769230000007</v>
      </c>
      <c r="F72" s="45" cm="1">
        <f t="array" ref="F72">ROUND(E72:E72,0)</f>
        <v>84</v>
      </c>
      <c r="G72" s="48">
        <v>5</v>
      </c>
      <c r="H72" s="48">
        <v>4</v>
      </c>
      <c r="I72" s="48">
        <v>5</v>
      </c>
      <c r="J72" s="48">
        <v>3</v>
      </c>
      <c r="K72" s="48">
        <v>2</v>
      </c>
      <c r="L72" s="48">
        <v>3</v>
      </c>
      <c r="M72" s="48">
        <v>4</v>
      </c>
      <c r="N72" s="48">
        <v>4</v>
      </c>
      <c r="O72" s="48">
        <v>5</v>
      </c>
      <c r="P72" s="48">
        <v>4</v>
      </c>
      <c r="Q72" s="59">
        <f t="shared" si="3"/>
        <v>39</v>
      </c>
      <c r="R72" s="48">
        <v>5</v>
      </c>
      <c r="S72" s="48">
        <v>3</v>
      </c>
      <c r="T72" s="48">
        <v>4</v>
      </c>
      <c r="U72" s="48">
        <v>4</v>
      </c>
      <c r="V72" s="48">
        <v>4</v>
      </c>
      <c r="W72" s="48">
        <v>3</v>
      </c>
      <c r="X72" s="48">
        <v>3</v>
      </c>
      <c r="Y72" s="48">
        <v>3</v>
      </c>
      <c r="Z72" s="48">
        <v>4</v>
      </c>
      <c r="AA72" s="48">
        <v>4</v>
      </c>
      <c r="AB72" s="48">
        <v>3</v>
      </c>
      <c r="AC72" s="48">
        <v>5</v>
      </c>
      <c r="AD72" s="48">
        <v>4</v>
      </c>
      <c r="AE72" s="48">
        <v>5</v>
      </c>
      <c r="AF72" s="48">
        <v>4</v>
      </c>
      <c r="AG72" s="48">
        <v>4</v>
      </c>
      <c r="AH72" s="48">
        <v>5</v>
      </c>
      <c r="AI72" s="48">
        <v>4</v>
      </c>
      <c r="AJ72" s="48">
        <v>4</v>
      </c>
      <c r="AK72" s="60">
        <f t="shared" si="4"/>
        <v>75</v>
      </c>
      <c r="AL72" s="48">
        <v>4</v>
      </c>
      <c r="AM72" s="48">
        <v>3</v>
      </c>
      <c r="AN72" s="48">
        <v>3</v>
      </c>
      <c r="AO72" s="48">
        <v>4</v>
      </c>
      <c r="AP72" s="48">
        <v>3</v>
      </c>
      <c r="AQ72" s="48">
        <v>4</v>
      </c>
      <c r="AR72" s="48">
        <v>3</v>
      </c>
      <c r="AS72" s="48">
        <v>4</v>
      </c>
      <c r="AT72" s="48">
        <v>4</v>
      </c>
      <c r="AU72" s="61">
        <f t="shared" si="5"/>
        <v>32</v>
      </c>
    </row>
    <row r="73" spans="1:47" x14ac:dyDescent="0.25">
      <c r="A73" s="43">
        <v>72</v>
      </c>
      <c r="B73" s="49" t="s">
        <v>378</v>
      </c>
      <c r="C73" s="55" t="s">
        <v>512</v>
      </c>
      <c r="D73" s="55" t="s">
        <v>91</v>
      </c>
      <c r="E73" s="53">
        <f>VLOOKUP(B73,'Nilai Raport'!$B$2:$D$215,3,0)</f>
        <v>86.307692309999993</v>
      </c>
      <c r="F73" s="45" cm="1">
        <f t="array" ref="F73">ROUND(E73:E73,0)</f>
        <v>86</v>
      </c>
      <c r="G73" s="49">
        <v>4</v>
      </c>
      <c r="H73" s="49">
        <v>4</v>
      </c>
      <c r="I73" s="49">
        <v>4</v>
      </c>
      <c r="J73" s="49">
        <v>4</v>
      </c>
      <c r="K73" s="49">
        <v>3</v>
      </c>
      <c r="L73" s="49">
        <v>2</v>
      </c>
      <c r="M73" s="49">
        <v>3</v>
      </c>
      <c r="N73" s="49">
        <v>4</v>
      </c>
      <c r="O73" s="49">
        <v>4</v>
      </c>
      <c r="P73" s="49">
        <v>5</v>
      </c>
      <c r="Q73" s="59">
        <f t="shared" si="3"/>
        <v>37</v>
      </c>
      <c r="R73" s="49">
        <v>4</v>
      </c>
      <c r="S73" s="49">
        <v>3</v>
      </c>
      <c r="T73" s="49">
        <v>3</v>
      </c>
      <c r="U73" s="49">
        <v>4</v>
      </c>
      <c r="V73" s="49">
        <v>4</v>
      </c>
      <c r="W73" s="49">
        <v>3</v>
      </c>
      <c r="X73" s="49">
        <v>4</v>
      </c>
      <c r="Y73" s="49">
        <v>5</v>
      </c>
      <c r="Z73" s="49">
        <v>4</v>
      </c>
      <c r="AA73" s="49">
        <v>4</v>
      </c>
      <c r="AB73" s="49">
        <v>3</v>
      </c>
      <c r="AC73" s="49">
        <v>4</v>
      </c>
      <c r="AD73" s="49">
        <v>4</v>
      </c>
      <c r="AE73" s="49">
        <v>5</v>
      </c>
      <c r="AF73" s="49">
        <v>4</v>
      </c>
      <c r="AG73" s="49">
        <v>4</v>
      </c>
      <c r="AH73" s="49">
        <v>4</v>
      </c>
      <c r="AI73" s="49">
        <v>4</v>
      </c>
      <c r="AJ73" s="49">
        <v>5</v>
      </c>
      <c r="AK73" s="60">
        <f t="shared" si="4"/>
        <v>75</v>
      </c>
      <c r="AL73" s="49">
        <v>4</v>
      </c>
      <c r="AM73" s="49">
        <v>4</v>
      </c>
      <c r="AN73" s="49">
        <v>3</v>
      </c>
      <c r="AO73" s="49">
        <v>5</v>
      </c>
      <c r="AP73" s="49">
        <v>5</v>
      </c>
      <c r="AQ73" s="49">
        <v>4</v>
      </c>
      <c r="AR73" s="49">
        <v>3</v>
      </c>
      <c r="AS73" s="49">
        <v>3</v>
      </c>
      <c r="AT73" s="49">
        <v>4</v>
      </c>
      <c r="AU73" s="61">
        <f t="shared" si="5"/>
        <v>35</v>
      </c>
    </row>
    <row r="74" spans="1:47" x14ac:dyDescent="0.25">
      <c r="A74" s="43">
        <v>73</v>
      </c>
      <c r="B74" s="48" t="s">
        <v>379</v>
      </c>
      <c r="C74" s="54" t="s">
        <v>512</v>
      </c>
      <c r="D74" s="54" t="s">
        <v>91</v>
      </c>
      <c r="E74" s="53">
        <f>VLOOKUP(B74,'Nilai Raport'!$B$2:$D$215,3,0)</f>
        <v>84.61538462</v>
      </c>
      <c r="F74" s="45" cm="1">
        <f t="array" ref="F74">ROUND(E74:E74,0)</f>
        <v>85</v>
      </c>
      <c r="G74" s="48">
        <v>4</v>
      </c>
      <c r="H74" s="48">
        <v>4</v>
      </c>
      <c r="I74" s="48">
        <v>5</v>
      </c>
      <c r="J74" s="48">
        <v>4</v>
      </c>
      <c r="K74" s="48">
        <v>5</v>
      </c>
      <c r="L74" s="48">
        <v>3</v>
      </c>
      <c r="M74" s="48">
        <v>4</v>
      </c>
      <c r="N74" s="48">
        <v>5</v>
      </c>
      <c r="O74" s="48">
        <v>5</v>
      </c>
      <c r="P74" s="48">
        <v>5</v>
      </c>
      <c r="Q74" s="59">
        <f t="shared" si="3"/>
        <v>44</v>
      </c>
      <c r="R74" s="48">
        <v>4</v>
      </c>
      <c r="S74" s="48">
        <v>4</v>
      </c>
      <c r="T74" s="48">
        <v>3</v>
      </c>
      <c r="U74" s="48">
        <v>5</v>
      </c>
      <c r="V74" s="48">
        <v>5</v>
      </c>
      <c r="W74" s="48">
        <v>3</v>
      </c>
      <c r="X74" s="48">
        <v>4</v>
      </c>
      <c r="Y74" s="48">
        <v>4</v>
      </c>
      <c r="Z74" s="48">
        <v>5</v>
      </c>
      <c r="AA74" s="48">
        <v>5</v>
      </c>
      <c r="AB74" s="48">
        <v>5</v>
      </c>
      <c r="AC74" s="48">
        <v>5</v>
      </c>
      <c r="AD74" s="48">
        <v>5</v>
      </c>
      <c r="AE74" s="48">
        <v>5</v>
      </c>
      <c r="AF74" s="48">
        <v>5</v>
      </c>
      <c r="AG74" s="48">
        <v>5</v>
      </c>
      <c r="AH74" s="48">
        <v>5</v>
      </c>
      <c r="AI74" s="48">
        <v>4</v>
      </c>
      <c r="AJ74" s="48">
        <v>5</v>
      </c>
      <c r="AK74" s="60">
        <f t="shared" si="4"/>
        <v>86</v>
      </c>
      <c r="AL74" s="48">
        <v>5</v>
      </c>
      <c r="AM74" s="48">
        <v>5</v>
      </c>
      <c r="AN74" s="48">
        <v>4</v>
      </c>
      <c r="AO74" s="48">
        <v>5</v>
      </c>
      <c r="AP74" s="48">
        <v>5</v>
      </c>
      <c r="AQ74" s="48">
        <v>4</v>
      </c>
      <c r="AR74" s="48">
        <v>4</v>
      </c>
      <c r="AS74" s="48">
        <v>5</v>
      </c>
      <c r="AT74" s="48">
        <v>5</v>
      </c>
      <c r="AU74" s="61">
        <f t="shared" si="5"/>
        <v>42</v>
      </c>
    </row>
    <row r="75" spans="1:47" x14ac:dyDescent="0.25">
      <c r="A75" s="43">
        <v>74</v>
      </c>
      <c r="B75" s="49" t="s">
        <v>382</v>
      </c>
      <c r="C75" s="55" t="s">
        <v>512</v>
      </c>
      <c r="D75" s="55" t="s">
        <v>91</v>
      </c>
      <c r="E75" s="53">
        <f>VLOOKUP(B75,'Nilai Raport'!$B$2:$D$215,3,0)</f>
        <v>84.153846150000007</v>
      </c>
      <c r="F75" s="45" cm="1">
        <f t="array" ref="F75">ROUND(E75:E75,0)</f>
        <v>84</v>
      </c>
      <c r="G75" s="49">
        <v>3</v>
      </c>
      <c r="H75" s="49">
        <v>5</v>
      </c>
      <c r="I75" s="49">
        <v>5</v>
      </c>
      <c r="J75" s="49">
        <v>5</v>
      </c>
      <c r="K75" s="49">
        <v>3</v>
      </c>
      <c r="L75" s="49">
        <v>3</v>
      </c>
      <c r="M75" s="49">
        <v>4</v>
      </c>
      <c r="N75" s="49">
        <v>4</v>
      </c>
      <c r="O75" s="49">
        <v>4</v>
      </c>
      <c r="P75" s="49">
        <v>4</v>
      </c>
      <c r="Q75" s="59">
        <f t="shared" si="3"/>
        <v>40</v>
      </c>
      <c r="R75" s="49">
        <v>5</v>
      </c>
      <c r="S75" s="49">
        <v>4</v>
      </c>
      <c r="T75" s="49">
        <v>5</v>
      </c>
      <c r="U75" s="49">
        <v>4</v>
      </c>
      <c r="V75" s="49">
        <v>5</v>
      </c>
      <c r="W75" s="49">
        <v>4</v>
      </c>
      <c r="X75" s="49">
        <v>4</v>
      </c>
      <c r="Y75" s="49">
        <v>3</v>
      </c>
      <c r="Z75" s="49">
        <v>3</v>
      </c>
      <c r="AA75" s="49">
        <v>4</v>
      </c>
      <c r="AB75" s="49">
        <v>5</v>
      </c>
      <c r="AC75" s="49">
        <v>5</v>
      </c>
      <c r="AD75" s="49">
        <v>4</v>
      </c>
      <c r="AE75" s="49">
        <v>5</v>
      </c>
      <c r="AF75" s="49">
        <v>5</v>
      </c>
      <c r="AG75" s="49">
        <v>4</v>
      </c>
      <c r="AH75" s="49">
        <v>5</v>
      </c>
      <c r="AI75" s="49">
        <v>4</v>
      </c>
      <c r="AJ75" s="49">
        <v>4</v>
      </c>
      <c r="AK75" s="60">
        <f t="shared" si="4"/>
        <v>82</v>
      </c>
      <c r="AL75" s="49">
        <v>5</v>
      </c>
      <c r="AM75" s="49">
        <v>5</v>
      </c>
      <c r="AN75" s="49">
        <v>3</v>
      </c>
      <c r="AO75" s="49">
        <v>4</v>
      </c>
      <c r="AP75" s="49">
        <v>5</v>
      </c>
      <c r="AQ75" s="49">
        <v>5</v>
      </c>
      <c r="AR75" s="49">
        <v>5</v>
      </c>
      <c r="AS75" s="49">
        <v>5</v>
      </c>
      <c r="AT75" s="49">
        <v>5</v>
      </c>
      <c r="AU75" s="61">
        <f t="shared" si="5"/>
        <v>42</v>
      </c>
    </row>
    <row r="76" spans="1:47" x14ac:dyDescent="0.25">
      <c r="A76" s="43">
        <v>75</v>
      </c>
      <c r="B76" s="48" t="s">
        <v>383</v>
      </c>
      <c r="C76" s="54" t="s">
        <v>512</v>
      </c>
      <c r="D76" s="54" t="s">
        <v>91</v>
      </c>
      <c r="E76" s="53">
        <f>VLOOKUP(B76,'Nilai Raport'!$B$2:$D$215,3,0)</f>
        <v>76.92307692</v>
      </c>
      <c r="F76" s="45" cm="1">
        <f t="array" ref="F76">ROUND(E76:E76,0)</f>
        <v>77</v>
      </c>
      <c r="G76" s="48">
        <v>3</v>
      </c>
      <c r="H76" s="48">
        <v>4</v>
      </c>
      <c r="I76" s="48">
        <v>3</v>
      </c>
      <c r="J76" s="48">
        <v>2</v>
      </c>
      <c r="K76" s="48">
        <v>3</v>
      </c>
      <c r="L76" s="48">
        <v>3</v>
      </c>
      <c r="M76" s="48">
        <v>3</v>
      </c>
      <c r="N76" s="48">
        <v>3</v>
      </c>
      <c r="O76" s="48">
        <v>3</v>
      </c>
      <c r="P76" s="48">
        <v>3</v>
      </c>
      <c r="Q76" s="59">
        <f t="shared" si="3"/>
        <v>30</v>
      </c>
      <c r="R76" s="48">
        <v>2</v>
      </c>
      <c r="S76" s="48">
        <v>3</v>
      </c>
      <c r="T76" s="48">
        <v>2</v>
      </c>
      <c r="U76" s="48">
        <v>3</v>
      </c>
      <c r="V76" s="48">
        <v>3</v>
      </c>
      <c r="W76" s="48">
        <v>1</v>
      </c>
      <c r="X76" s="48">
        <v>3</v>
      </c>
      <c r="Y76" s="48">
        <v>1</v>
      </c>
      <c r="Z76" s="48">
        <v>3</v>
      </c>
      <c r="AA76" s="48">
        <v>1</v>
      </c>
      <c r="AB76" s="48">
        <v>3</v>
      </c>
      <c r="AC76" s="48">
        <v>4</v>
      </c>
      <c r="AD76" s="48">
        <v>3</v>
      </c>
      <c r="AE76" s="48">
        <v>2</v>
      </c>
      <c r="AF76" s="48">
        <v>2</v>
      </c>
      <c r="AG76" s="48">
        <v>3</v>
      </c>
      <c r="AH76" s="48">
        <v>1</v>
      </c>
      <c r="AI76" s="48">
        <v>2</v>
      </c>
      <c r="AJ76" s="48">
        <v>3</v>
      </c>
      <c r="AK76" s="60">
        <f t="shared" si="4"/>
        <v>45</v>
      </c>
      <c r="AL76" s="48">
        <v>2</v>
      </c>
      <c r="AM76" s="48">
        <v>2</v>
      </c>
      <c r="AN76" s="48">
        <v>2</v>
      </c>
      <c r="AO76" s="48">
        <v>3</v>
      </c>
      <c r="AP76" s="48">
        <v>3</v>
      </c>
      <c r="AQ76" s="48">
        <v>3</v>
      </c>
      <c r="AR76" s="48">
        <v>3</v>
      </c>
      <c r="AS76" s="48">
        <v>2</v>
      </c>
      <c r="AT76" s="48">
        <v>3</v>
      </c>
      <c r="AU76" s="61">
        <f t="shared" si="5"/>
        <v>23</v>
      </c>
    </row>
    <row r="77" spans="1:47" x14ac:dyDescent="0.25">
      <c r="A77" s="43">
        <v>76</v>
      </c>
      <c r="B77" s="49" t="s">
        <v>384</v>
      </c>
      <c r="C77" s="55" t="s">
        <v>512</v>
      </c>
      <c r="D77" s="55" t="s">
        <v>91</v>
      </c>
      <c r="E77" s="53">
        <f>VLOOKUP(B77,'Nilai Raport'!$B$2:$D$215,3,0)</f>
        <v>83.92307692</v>
      </c>
      <c r="F77" s="45" cm="1">
        <f t="array" ref="F77">ROUND(E77:E77,0)</f>
        <v>84</v>
      </c>
      <c r="G77" s="49">
        <v>4</v>
      </c>
      <c r="H77" s="49">
        <v>4</v>
      </c>
      <c r="I77" s="49">
        <v>4</v>
      </c>
      <c r="J77" s="49">
        <v>4</v>
      </c>
      <c r="K77" s="49">
        <v>3</v>
      </c>
      <c r="L77" s="49">
        <v>3</v>
      </c>
      <c r="M77" s="49">
        <v>3</v>
      </c>
      <c r="N77" s="49">
        <v>4</v>
      </c>
      <c r="O77" s="49">
        <v>4</v>
      </c>
      <c r="P77" s="49">
        <v>4</v>
      </c>
      <c r="Q77" s="59">
        <f t="shared" si="3"/>
        <v>37</v>
      </c>
      <c r="R77" s="49">
        <v>4</v>
      </c>
      <c r="S77" s="49">
        <v>4</v>
      </c>
      <c r="T77" s="49">
        <v>3</v>
      </c>
      <c r="U77" s="49">
        <v>3</v>
      </c>
      <c r="V77" s="49">
        <v>3</v>
      </c>
      <c r="W77" s="49">
        <v>2</v>
      </c>
      <c r="X77" s="49">
        <v>3</v>
      </c>
      <c r="Y77" s="49">
        <v>2</v>
      </c>
      <c r="Z77" s="49">
        <v>3</v>
      </c>
      <c r="AA77" s="49">
        <v>3</v>
      </c>
      <c r="AB77" s="49">
        <v>3</v>
      </c>
      <c r="AC77" s="49">
        <v>3</v>
      </c>
      <c r="AD77" s="49">
        <v>4</v>
      </c>
      <c r="AE77" s="49">
        <v>3</v>
      </c>
      <c r="AF77" s="49">
        <v>3</v>
      </c>
      <c r="AG77" s="49">
        <v>4</v>
      </c>
      <c r="AH77" s="49">
        <v>3</v>
      </c>
      <c r="AI77" s="49">
        <v>3</v>
      </c>
      <c r="AJ77" s="49">
        <v>4</v>
      </c>
      <c r="AK77" s="60">
        <f t="shared" si="4"/>
        <v>60</v>
      </c>
      <c r="AL77" s="49">
        <v>4</v>
      </c>
      <c r="AM77" s="49">
        <v>4</v>
      </c>
      <c r="AN77" s="49">
        <v>3</v>
      </c>
      <c r="AO77" s="49">
        <v>4</v>
      </c>
      <c r="AP77" s="49">
        <v>4</v>
      </c>
      <c r="AQ77" s="49">
        <v>4</v>
      </c>
      <c r="AR77" s="49">
        <v>2</v>
      </c>
      <c r="AS77" s="49">
        <v>4</v>
      </c>
      <c r="AT77" s="49">
        <v>4</v>
      </c>
      <c r="AU77" s="61">
        <f t="shared" si="5"/>
        <v>33</v>
      </c>
    </row>
    <row r="78" spans="1:47" x14ac:dyDescent="0.25">
      <c r="A78" s="43">
        <v>77</v>
      </c>
      <c r="B78" s="48" t="s">
        <v>385</v>
      </c>
      <c r="C78" s="54" t="s">
        <v>512</v>
      </c>
      <c r="D78" s="54" t="s">
        <v>91</v>
      </c>
      <c r="E78" s="53">
        <f>VLOOKUP(B78,'Nilai Raport'!$B$2:$D$215,3,0)</f>
        <v>86.153846150000007</v>
      </c>
      <c r="F78" s="45" cm="1">
        <f t="array" ref="F78">ROUND(E78:E78,0)</f>
        <v>86</v>
      </c>
      <c r="G78" s="48">
        <v>5</v>
      </c>
      <c r="H78" s="48">
        <v>5</v>
      </c>
      <c r="I78" s="48">
        <v>5</v>
      </c>
      <c r="J78" s="48">
        <v>5</v>
      </c>
      <c r="K78" s="48">
        <v>3</v>
      </c>
      <c r="L78" s="48">
        <v>1</v>
      </c>
      <c r="M78" s="48">
        <v>4</v>
      </c>
      <c r="N78" s="48">
        <v>4</v>
      </c>
      <c r="O78" s="48">
        <v>4</v>
      </c>
      <c r="P78" s="48">
        <v>4</v>
      </c>
      <c r="Q78" s="59">
        <f t="shared" si="3"/>
        <v>40</v>
      </c>
      <c r="R78" s="48">
        <v>4</v>
      </c>
      <c r="S78" s="48">
        <v>4</v>
      </c>
      <c r="T78" s="48">
        <v>4</v>
      </c>
      <c r="U78" s="48">
        <v>4</v>
      </c>
      <c r="V78" s="48">
        <v>5</v>
      </c>
      <c r="W78" s="48">
        <v>5</v>
      </c>
      <c r="X78" s="48">
        <v>5</v>
      </c>
      <c r="Y78" s="48">
        <v>5</v>
      </c>
      <c r="Z78" s="48">
        <v>5</v>
      </c>
      <c r="AA78" s="48">
        <v>5</v>
      </c>
      <c r="AB78" s="48">
        <v>5</v>
      </c>
      <c r="AC78" s="48">
        <v>5</v>
      </c>
      <c r="AD78" s="48">
        <v>5</v>
      </c>
      <c r="AE78" s="48">
        <v>5</v>
      </c>
      <c r="AF78" s="48">
        <v>5</v>
      </c>
      <c r="AG78" s="48">
        <v>5</v>
      </c>
      <c r="AH78" s="48">
        <v>5</v>
      </c>
      <c r="AI78" s="48">
        <v>5</v>
      </c>
      <c r="AJ78" s="48">
        <v>5</v>
      </c>
      <c r="AK78" s="60">
        <f t="shared" si="4"/>
        <v>91</v>
      </c>
      <c r="AL78" s="48">
        <v>5</v>
      </c>
      <c r="AM78" s="48">
        <v>5</v>
      </c>
      <c r="AN78" s="48">
        <v>4</v>
      </c>
      <c r="AO78" s="48">
        <v>4</v>
      </c>
      <c r="AP78" s="48">
        <v>5</v>
      </c>
      <c r="AQ78" s="48">
        <v>5</v>
      </c>
      <c r="AR78" s="48">
        <v>5</v>
      </c>
      <c r="AS78" s="48">
        <v>5</v>
      </c>
      <c r="AT78" s="48">
        <v>5</v>
      </c>
      <c r="AU78" s="61">
        <f t="shared" si="5"/>
        <v>43</v>
      </c>
    </row>
    <row r="79" spans="1:47" x14ac:dyDescent="0.25">
      <c r="A79" s="43">
        <v>78</v>
      </c>
      <c r="B79" s="49" t="s">
        <v>386</v>
      </c>
      <c r="C79" s="55" t="s">
        <v>512</v>
      </c>
      <c r="D79" s="55" t="s">
        <v>91</v>
      </c>
      <c r="E79" s="53">
        <f>VLOOKUP(B79,'Nilai Raport'!$B$2:$D$215,3,0)</f>
        <v>85.307692309999993</v>
      </c>
      <c r="F79" s="45" cm="1">
        <f t="array" ref="F79">ROUND(E79:E79,0)</f>
        <v>85</v>
      </c>
      <c r="G79" s="49">
        <v>5</v>
      </c>
      <c r="H79" s="49">
        <v>5</v>
      </c>
      <c r="I79" s="49">
        <v>5</v>
      </c>
      <c r="J79" s="49">
        <v>5</v>
      </c>
      <c r="K79" s="49">
        <v>5</v>
      </c>
      <c r="L79" s="49">
        <v>1</v>
      </c>
      <c r="M79" s="49">
        <v>5</v>
      </c>
      <c r="N79" s="49">
        <v>5</v>
      </c>
      <c r="O79" s="49">
        <v>5</v>
      </c>
      <c r="P79" s="49">
        <v>5</v>
      </c>
      <c r="Q79" s="59">
        <f t="shared" si="3"/>
        <v>46</v>
      </c>
      <c r="R79" s="49">
        <v>4</v>
      </c>
      <c r="S79" s="49">
        <v>5</v>
      </c>
      <c r="T79" s="49">
        <v>5</v>
      </c>
      <c r="U79" s="49">
        <v>5</v>
      </c>
      <c r="V79" s="49">
        <v>4</v>
      </c>
      <c r="W79" s="49">
        <v>3</v>
      </c>
      <c r="X79" s="49">
        <v>5</v>
      </c>
      <c r="Y79" s="49">
        <v>3</v>
      </c>
      <c r="Z79" s="49">
        <v>5</v>
      </c>
      <c r="AA79" s="49">
        <v>5</v>
      </c>
      <c r="AB79" s="49">
        <v>3</v>
      </c>
      <c r="AC79" s="49">
        <v>5</v>
      </c>
      <c r="AD79" s="49">
        <v>5</v>
      </c>
      <c r="AE79" s="49">
        <v>5</v>
      </c>
      <c r="AF79" s="49">
        <v>5</v>
      </c>
      <c r="AG79" s="49">
        <v>3</v>
      </c>
      <c r="AH79" s="49">
        <v>5</v>
      </c>
      <c r="AI79" s="49">
        <v>5</v>
      </c>
      <c r="AJ79" s="49">
        <v>5</v>
      </c>
      <c r="AK79" s="60">
        <f t="shared" si="4"/>
        <v>85</v>
      </c>
      <c r="AL79" s="49">
        <v>5</v>
      </c>
      <c r="AM79" s="49">
        <v>5</v>
      </c>
      <c r="AN79" s="49">
        <v>4</v>
      </c>
      <c r="AO79" s="49">
        <v>5</v>
      </c>
      <c r="AP79" s="49">
        <v>5</v>
      </c>
      <c r="AQ79" s="49">
        <v>5</v>
      </c>
      <c r="AR79" s="49">
        <v>5</v>
      </c>
      <c r="AS79" s="49">
        <v>5</v>
      </c>
      <c r="AT79" s="49">
        <v>5</v>
      </c>
      <c r="AU79" s="61">
        <f t="shared" si="5"/>
        <v>44</v>
      </c>
    </row>
    <row r="80" spans="1:47" x14ac:dyDescent="0.25">
      <c r="A80" s="43">
        <v>79</v>
      </c>
      <c r="B80" s="49" t="s">
        <v>388</v>
      </c>
      <c r="C80" s="55" t="s">
        <v>512</v>
      </c>
      <c r="D80" s="55" t="s">
        <v>91</v>
      </c>
      <c r="E80" s="53">
        <f>VLOOKUP(B80,'Nilai Raport'!$B$2:$D$215,3,0)</f>
        <v>86.153846150000007</v>
      </c>
      <c r="F80" s="45" cm="1">
        <f t="array" ref="F80">ROUND(E80:E80,0)</f>
        <v>86</v>
      </c>
      <c r="G80" s="49">
        <v>4</v>
      </c>
      <c r="H80" s="49">
        <v>4</v>
      </c>
      <c r="I80" s="49">
        <v>3</v>
      </c>
      <c r="J80" s="49">
        <v>4</v>
      </c>
      <c r="K80" s="49">
        <v>3</v>
      </c>
      <c r="L80" s="49">
        <v>2</v>
      </c>
      <c r="M80" s="49">
        <v>3</v>
      </c>
      <c r="N80" s="49">
        <v>3</v>
      </c>
      <c r="O80" s="49">
        <v>4</v>
      </c>
      <c r="P80" s="49">
        <v>3</v>
      </c>
      <c r="Q80" s="59">
        <f t="shared" si="3"/>
        <v>33</v>
      </c>
      <c r="R80" s="49">
        <v>4</v>
      </c>
      <c r="S80" s="49">
        <v>4</v>
      </c>
      <c r="T80" s="49">
        <v>4</v>
      </c>
      <c r="U80" s="49">
        <v>4</v>
      </c>
      <c r="V80" s="49">
        <v>3</v>
      </c>
      <c r="W80" s="49">
        <v>3</v>
      </c>
      <c r="X80" s="49">
        <v>3</v>
      </c>
      <c r="Y80" s="49">
        <v>4</v>
      </c>
      <c r="Z80" s="49">
        <v>3</v>
      </c>
      <c r="AA80" s="49">
        <v>3</v>
      </c>
      <c r="AB80" s="49">
        <v>3</v>
      </c>
      <c r="AC80" s="49">
        <v>3</v>
      </c>
      <c r="AD80" s="49">
        <v>4</v>
      </c>
      <c r="AE80" s="49">
        <v>4</v>
      </c>
      <c r="AF80" s="49">
        <v>3</v>
      </c>
      <c r="AG80" s="49">
        <v>3</v>
      </c>
      <c r="AH80" s="49">
        <v>3</v>
      </c>
      <c r="AI80" s="49">
        <v>3</v>
      </c>
      <c r="AJ80" s="49">
        <v>3</v>
      </c>
      <c r="AK80" s="60">
        <f t="shared" si="4"/>
        <v>64</v>
      </c>
      <c r="AL80" s="49">
        <v>4</v>
      </c>
      <c r="AM80" s="49">
        <v>3</v>
      </c>
      <c r="AN80" s="49">
        <v>3</v>
      </c>
      <c r="AO80" s="49">
        <v>4</v>
      </c>
      <c r="AP80" s="49">
        <v>3</v>
      </c>
      <c r="AQ80" s="49">
        <v>3</v>
      </c>
      <c r="AR80" s="49">
        <v>4</v>
      </c>
      <c r="AS80" s="49">
        <v>3</v>
      </c>
      <c r="AT80" s="49">
        <v>4</v>
      </c>
      <c r="AU80" s="61">
        <f t="shared" si="5"/>
        <v>31</v>
      </c>
    </row>
    <row r="81" spans="1:47" x14ac:dyDescent="0.25">
      <c r="A81" s="43">
        <v>80</v>
      </c>
      <c r="B81" s="49" t="s">
        <v>390</v>
      </c>
      <c r="C81" s="55" t="s">
        <v>512</v>
      </c>
      <c r="D81" s="55" t="s">
        <v>91</v>
      </c>
      <c r="E81" s="53">
        <f>VLOOKUP(B81,'Nilai Raport'!$B$2:$D$215,3,0)</f>
        <v>83.07692308</v>
      </c>
      <c r="F81" s="45" cm="1">
        <f t="array" ref="F81">ROUND(E81:E81,0)</f>
        <v>83</v>
      </c>
      <c r="G81" s="49">
        <v>4</v>
      </c>
      <c r="H81" s="49">
        <v>4</v>
      </c>
      <c r="I81" s="49">
        <v>4</v>
      </c>
      <c r="J81" s="49">
        <v>4</v>
      </c>
      <c r="K81" s="49">
        <v>3</v>
      </c>
      <c r="L81" s="49">
        <v>3</v>
      </c>
      <c r="M81" s="49">
        <v>3</v>
      </c>
      <c r="N81" s="49">
        <v>4</v>
      </c>
      <c r="O81" s="49">
        <v>5</v>
      </c>
      <c r="P81" s="49">
        <v>4</v>
      </c>
      <c r="Q81" s="59">
        <f t="shared" si="3"/>
        <v>38</v>
      </c>
      <c r="R81" s="49">
        <v>4</v>
      </c>
      <c r="S81" s="49">
        <v>3</v>
      </c>
      <c r="T81" s="49">
        <v>4</v>
      </c>
      <c r="U81" s="49">
        <v>4</v>
      </c>
      <c r="V81" s="49">
        <v>4</v>
      </c>
      <c r="W81" s="49">
        <v>3</v>
      </c>
      <c r="X81" s="49">
        <v>3</v>
      </c>
      <c r="Y81" s="49">
        <v>4</v>
      </c>
      <c r="Z81" s="49">
        <v>4</v>
      </c>
      <c r="AA81" s="49">
        <v>4</v>
      </c>
      <c r="AB81" s="49">
        <v>4</v>
      </c>
      <c r="AC81" s="49">
        <v>4</v>
      </c>
      <c r="AD81" s="49">
        <v>4</v>
      </c>
      <c r="AE81" s="49">
        <v>4</v>
      </c>
      <c r="AF81" s="49">
        <v>4</v>
      </c>
      <c r="AG81" s="49">
        <v>4</v>
      </c>
      <c r="AH81" s="49">
        <v>4</v>
      </c>
      <c r="AI81" s="49">
        <v>5</v>
      </c>
      <c r="AJ81" s="49">
        <v>4</v>
      </c>
      <c r="AK81" s="60">
        <f t="shared" si="4"/>
        <v>74</v>
      </c>
      <c r="AL81" s="49">
        <v>4</v>
      </c>
      <c r="AM81" s="49">
        <v>4</v>
      </c>
      <c r="AN81" s="49">
        <v>3</v>
      </c>
      <c r="AO81" s="49">
        <v>4</v>
      </c>
      <c r="AP81" s="49">
        <v>4</v>
      </c>
      <c r="AQ81" s="49">
        <v>3</v>
      </c>
      <c r="AR81" s="49">
        <v>4</v>
      </c>
      <c r="AS81" s="49">
        <v>4</v>
      </c>
      <c r="AT81" s="49">
        <v>4</v>
      </c>
      <c r="AU81" s="61">
        <f t="shared" si="5"/>
        <v>34</v>
      </c>
    </row>
    <row r="82" spans="1:47" x14ac:dyDescent="0.25">
      <c r="A82" s="43">
        <v>81</v>
      </c>
      <c r="B82" s="48" t="s">
        <v>391</v>
      </c>
      <c r="C82" s="54" t="s">
        <v>512</v>
      </c>
      <c r="D82" s="54" t="s">
        <v>91</v>
      </c>
      <c r="E82" s="53">
        <f>VLOOKUP(B82,'Nilai Raport'!$B$2:$D$215,3,0)</f>
        <v>83.230769230000007</v>
      </c>
      <c r="F82" s="45" cm="1">
        <f t="array" ref="F82">ROUND(E82:E82,0)</f>
        <v>83</v>
      </c>
      <c r="G82" s="48">
        <v>4</v>
      </c>
      <c r="H82" s="48">
        <v>4</v>
      </c>
      <c r="I82" s="48">
        <v>5</v>
      </c>
      <c r="J82" s="48">
        <v>5</v>
      </c>
      <c r="K82" s="48">
        <v>4</v>
      </c>
      <c r="L82" s="48">
        <v>3</v>
      </c>
      <c r="M82" s="48">
        <v>5</v>
      </c>
      <c r="N82" s="48">
        <v>5</v>
      </c>
      <c r="O82" s="48">
        <v>5</v>
      </c>
      <c r="P82" s="48">
        <v>5</v>
      </c>
      <c r="Q82" s="59">
        <f t="shared" si="3"/>
        <v>45</v>
      </c>
      <c r="R82" s="48">
        <v>4</v>
      </c>
      <c r="S82" s="48">
        <v>4</v>
      </c>
      <c r="T82" s="48">
        <v>4</v>
      </c>
      <c r="U82" s="48">
        <v>4</v>
      </c>
      <c r="V82" s="48">
        <v>4</v>
      </c>
      <c r="W82" s="48">
        <v>4</v>
      </c>
      <c r="X82" s="48">
        <v>4</v>
      </c>
      <c r="Y82" s="48">
        <v>4</v>
      </c>
      <c r="Z82" s="48">
        <v>4</v>
      </c>
      <c r="AA82" s="48">
        <v>4</v>
      </c>
      <c r="AB82" s="48">
        <v>4</v>
      </c>
      <c r="AC82" s="48">
        <v>4</v>
      </c>
      <c r="AD82" s="48">
        <v>4</v>
      </c>
      <c r="AE82" s="48">
        <v>4</v>
      </c>
      <c r="AF82" s="48">
        <v>4</v>
      </c>
      <c r="AG82" s="48">
        <v>4</v>
      </c>
      <c r="AH82" s="48">
        <v>5</v>
      </c>
      <c r="AI82" s="48">
        <v>5</v>
      </c>
      <c r="AJ82" s="48">
        <v>4</v>
      </c>
      <c r="AK82" s="60">
        <f t="shared" si="4"/>
        <v>78</v>
      </c>
      <c r="AL82" s="48">
        <v>5</v>
      </c>
      <c r="AM82" s="48">
        <v>4</v>
      </c>
      <c r="AN82" s="48">
        <v>4</v>
      </c>
      <c r="AO82" s="48">
        <v>4</v>
      </c>
      <c r="AP82" s="48">
        <v>5</v>
      </c>
      <c r="AQ82" s="48">
        <v>4</v>
      </c>
      <c r="AR82" s="48">
        <v>4</v>
      </c>
      <c r="AS82" s="48">
        <v>4</v>
      </c>
      <c r="AT82" s="48">
        <v>4</v>
      </c>
      <c r="AU82" s="61">
        <f t="shared" si="5"/>
        <v>38</v>
      </c>
    </row>
    <row r="83" spans="1:47" x14ac:dyDescent="0.25">
      <c r="A83" s="43">
        <v>82</v>
      </c>
      <c r="B83" s="49" t="s">
        <v>392</v>
      </c>
      <c r="C83" s="55" t="s">
        <v>512</v>
      </c>
      <c r="D83" s="55" t="s">
        <v>91</v>
      </c>
      <c r="E83" s="53">
        <f>VLOOKUP(B83,'Nilai Raport'!$B$2:$D$215,3,0)</f>
        <v>84.153846150000007</v>
      </c>
      <c r="F83" s="45" cm="1">
        <f t="array" ref="F83">ROUND(E83:E83,0)</f>
        <v>84</v>
      </c>
      <c r="G83" s="49">
        <v>5</v>
      </c>
      <c r="H83" s="49">
        <v>5</v>
      </c>
      <c r="I83" s="49">
        <v>4</v>
      </c>
      <c r="J83" s="49">
        <v>3</v>
      </c>
      <c r="K83" s="49">
        <v>5</v>
      </c>
      <c r="L83" s="49">
        <v>4</v>
      </c>
      <c r="M83" s="49">
        <v>5</v>
      </c>
      <c r="N83" s="49">
        <v>5</v>
      </c>
      <c r="O83" s="49">
        <v>5</v>
      </c>
      <c r="P83" s="49">
        <v>3</v>
      </c>
      <c r="Q83" s="59">
        <f t="shared" si="3"/>
        <v>44</v>
      </c>
      <c r="R83" s="49">
        <v>4</v>
      </c>
      <c r="S83" s="49">
        <v>4</v>
      </c>
      <c r="T83" s="49">
        <v>2</v>
      </c>
      <c r="U83" s="49">
        <v>3</v>
      </c>
      <c r="V83" s="49">
        <v>5</v>
      </c>
      <c r="W83" s="49">
        <v>3</v>
      </c>
      <c r="X83" s="49">
        <v>5</v>
      </c>
      <c r="Y83" s="49">
        <v>4</v>
      </c>
      <c r="Z83" s="49">
        <v>5</v>
      </c>
      <c r="AA83" s="49">
        <v>3</v>
      </c>
      <c r="AB83" s="49">
        <v>5</v>
      </c>
      <c r="AC83" s="49">
        <v>5</v>
      </c>
      <c r="AD83" s="49">
        <v>4</v>
      </c>
      <c r="AE83" s="49">
        <v>5</v>
      </c>
      <c r="AF83" s="49">
        <v>5</v>
      </c>
      <c r="AG83" s="49">
        <v>5</v>
      </c>
      <c r="AH83" s="49">
        <v>5</v>
      </c>
      <c r="AI83" s="49">
        <v>3</v>
      </c>
      <c r="AJ83" s="49">
        <v>5</v>
      </c>
      <c r="AK83" s="60">
        <f t="shared" si="4"/>
        <v>80</v>
      </c>
      <c r="AL83" s="49">
        <v>5</v>
      </c>
      <c r="AM83" s="49">
        <v>5</v>
      </c>
      <c r="AN83" s="49">
        <v>4</v>
      </c>
      <c r="AO83" s="49">
        <v>5</v>
      </c>
      <c r="AP83" s="49">
        <v>5</v>
      </c>
      <c r="AQ83" s="49">
        <v>4</v>
      </c>
      <c r="AR83" s="49">
        <v>5</v>
      </c>
      <c r="AS83" s="49">
        <v>4</v>
      </c>
      <c r="AT83" s="49">
        <v>5</v>
      </c>
      <c r="AU83" s="61">
        <f t="shared" si="5"/>
        <v>42</v>
      </c>
    </row>
    <row r="84" spans="1:47" x14ac:dyDescent="0.25">
      <c r="A84" s="43">
        <v>83</v>
      </c>
      <c r="B84" s="48" t="s">
        <v>393</v>
      </c>
      <c r="C84" s="54" t="s">
        <v>512</v>
      </c>
      <c r="D84" s="54" t="s">
        <v>91</v>
      </c>
      <c r="E84" s="53">
        <f>VLOOKUP(B84,'Nilai Raport'!$B$2:$D$215,3,0)</f>
        <v>83.92307692</v>
      </c>
      <c r="F84" s="45" cm="1">
        <f t="array" ref="F84">ROUND(E84:E84,0)</f>
        <v>84</v>
      </c>
      <c r="G84" s="48">
        <v>5</v>
      </c>
      <c r="H84" s="48">
        <v>5</v>
      </c>
      <c r="I84" s="48">
        <v>5</v>
      </c>
      <c r="J84" s="48">
        <v>4</v>
      </c>
      <c r="K84" s="48">
        <v>4</v>
      </c>
      <c r="L84" s="48">
        <v>2</v>
      </c>
      <c r="M84" s="48">
        <v>5</v>
      </c>
      <c r="N84" s="48">
        <v>5</v>
      </c>
      <c r="O84" s="48">
        <v>5</v>
      </c>
      <c r="P84" s="48">
        <v>5</v>
      </c>
      <c r="Q84" s="59">
        <f t="shared" si="3"/>
        <v>45</v>
      </c>
      <c r="R84" s="48">
        <v>5</v>
      </c>
      <c r="S84" s="48">
        <v>5</v>
      </c>
      <c r="T84" s="48">
        <v>5</v>
      </c>
      <c r="U84" s="48">
        <v>5</v>
      </c>
      <c r="V84" s="48">
        <v>5</v>
      </c>
      <c r="W84" s="48">
        <v>3</v>
      </c>
      <c r="X84" s="48">
        <v>4</v>
      </c>
      <c r="Y84" s="48">
        <v>4</v>
      </c>
      <c r="Z84" s="48">
        <v>4</v>
      </c>
      <c r="AA84" s="48">
        <v>5</v>
      </c>
      <c r="AB84" s="48">
        <v>4</v>
      </c>
      <c r="AC84" s="48">
        <v>5</v>
      </c>
      <c r="AD84" s="48">
        <v>4</v>
      </c>
      <c r="AE84" s="48">
        <v>5</v>
      </c>
      <c r="AF84" s="48">
        <v>5</v>
      </c>
      <c r="AG84" s="48">
        <v>5</v>
      </c>
      <c r="AH84" s="48">
        <v>5</v>
      </c>
      <c r="AI84" s="48">
        <v>4</v>
      </c>
      <c r="AJ84" s="48">
        <v>5</v>
      </c>
      <c r="AK84" s="60">
        <f t="shared" si="4"/>
        <v>87</v>
      </c>
      <c r="AL84" s="48">
        <v>5</v>
      </c>
      <c r="AM84" s="48">
        <v>5</v>
      </c>
      <c r="AN84" s="48">
        <v>4</v>
      </c>
      <c r="AO84" s="48">
        <v>5</v>
      </c>
      <c r="AP84" s="48">
        <v>5</v>
      </c>
      <c r="AQ84" s="48">
        <v>4</v>
      </c>
      <c r="AR84" s="48">
        <v>4</v>
      </c>
      <c r="AS84" s="48">
        <v>5</v>
      </c>
      <c r="AT84" s="48">
        <v>5</v>
      </c>
      <c r="AU84" s="61">
        <f t="shared" si="5"/>
        <v>42</v>
      </c>
    </row>
    <row r="85" spans="1:47" x14ac:dyDescent="0.25">
      <c r="A85" s="43">
        <v>84</v>
      </c>
      <c r="B85" s="49" t="s">
        <v>394</v>
      </c>
      <c r="C85" s="55" t="s">
        <v>512</v>
      </c>
      <c r="D85" s="55" t="s">
        <v>91</v>
      </c>
      <c r="E85" s="53">
        <f>VLOOKUP(B85,'Nilai Raport'!$B$2:$D$215,3,0)</f>
        <v>86</v>
      </c>
      <c r="F85" s="45" cm="1">
        <f t="array" ref="F85">ROUND(E85:E85,0)</f>
        <v>86</v>
      </c>
      <c r="G85" s="49">
        <v>5</v>
      </c>
      <c r="H85" s="49">
        <v>5</v>
      </c>
      <c r="I85" s="49">
        <v>5</v>
      </c>
      <c r="J85" s="49">
        <v>4</v>
      </c>
      <c r="K85" s="49">
        <v>3</v>
      </c>
      <c r="L85" s="49">
        <v>5</v>
      </c>
      <c r="M85" s="49">
        <v>5</v>
      </c>
      <c r="N85" s="49">
        <v>5</v>
      </c>
      <c r="O85" s="49">
        <v>5</v>
      </c>
      <c r="P85" s="49">
        <v>4</v>
      </c>
      <c r="Q85" s="59">
        <f t="shared" si="3"/>
        <v>46</v>
      </c>
      <c r="R85" s="49">
        <v>5</v>
      </c>
      <c r="S85" s="49">
        <v>3</v>
      </c>
      <c r="T85" s="49">
        <v>4</v>
      </c>
      <c r="U85" s="49">
        <v>4</v>
      </c>
      <c r="V85" s="49">
        <v>5</v>
      </c>
      <c r="W85" s="49">
        <v>5</v>
      </c>
      <c r="X85" s="49">
        <v>5</v>
      </c>
      <c r="Y85" s="49">
        <v>4</v>
      </c>
      <c r="Z85" s="49">
        <v>4</v>
      </c>
      <c r="AA85" s="49">
        <v>5</v>
      </c>
      <c r="AB85" s="49">
        <v>5</v>
      </c>
      <c r="AC85" s="49">
        <v>3</v>
      </c>
      <c r="AD85" s="49">
        <v>5</v>
      </c>
      <c r="AE85" s="49">
        <v>5</v>
      </c>
      <c r="AF85" s="49">
        <v>5</v>
      </c>
      <c r="AG85" s="49">
        <v>5</v>
      </c>
      <c r="AH85" s="49">
        <v>5</v>
      </c>
      <c r="AI85" s="49">
        <v>5</v>
      </c>
      <c r="AJ85" s="49">
        <v>5</v>
      </c>
      <c r="AK85" s="60">
        <f t="shared" si="4"/>
        <v>87</v>
      </c>
      <c r="AL85" s="49">
        <v>5</v>
      </c>
      <c r="AM85" s="49">
        <v>5</v>
      </c>
      <c r="AN85" s="49">
        <v>4</v>
      </c>
      <c r="AO85" s="49">
        <v>4</v>
      </c>
      <c r="AP85" s="49">
        <v>4</v>
      </c>
      <c r="AQ85" s="49">
        <v>5</v>
      </c>
      <c r="AR85" s="49">
        <v>5</v>
      </c>
      <c r="AS85" s="49">
        <v>5</v>
      </c>
      <c r="AT85" s="49">
        <v>5</v>
      </c>
      <c r="AU85" s="61">
        <f t="shared" si="5"/>
        <v>42</v>
      </c>
    </row>
    <row r="86" spans="1:47" x14ac:dyDescent="0.25">
      <c r="A86" s="43">
        <v>85</v>
      </c>
      <c r="B86" s="48" t="s">
        <v>395</v>
      </c>
      <c r="C86" s="54" t="s">
        <v>512</v>
      </c>
      <c r="D86" s="54" t="s">
        <v>91</v>
      </c>
      <c r="E86" s="53">
        <f>VLOOKUP(B86,'Nilai Raport'!$B$2:$D$215,3,0)</f>
        <v>86.38461538</v>
      </c>
      <c r="F86" s="45" cm="1">
        <f t="array" ref="F86">ROUND(E86:E86,0)</f>
        <v>86</v>
      </c>
      <c r="G86" s="48">
        <v>5</v>
      </c>
      <c r="H86" s="48">
        <v>5</v>
      </c>
      <c r="I86" s="48">
        <v>5</v>
      </c>
      <c r="J86" s="48">
        <v>5</v>
      </c>
      <c r="K86" s="48">
        <v>4</v>
      </c>
      <c r="L86" s="48">
        <v>3</v>
      </c>
      <c r="M86" s="48">
        <v>5</v>
      </c>
      <c r="N86" s="48">
        <v>5</v>
      </c>
      <c r="O86" s="48">
        <v>5</v>
      </c>
      <c r="P86" s="48">
        <v>5</v>
      </c>
      <c r="Q86" s="59">
        <f t="shared" si="3"/>
        <v>47</v>
      </c>
      <c r="R86" s="48">
        <v>4</v>
      </c>
      <c r="S86" s="48">
        <v>3</v>
      </c>
      <c r="T86" s="48">
        <v>3</v>
      </c>
      <c r="U86" s="48">
        <v>3</v>
      </c>
      <c r="V86" s="48">
        <v>5</v>
      </c>
      <c r="W86" s="48">
        <v>2</v>
      </c>
      <c r="X86" s="48">
        <v>4</v>
      </c>
      <c r="Y86" s="48">
        <v>3</v>
      </c>
      <c r="Z86" s="48">
        <v>5</v>
      </c>
      <c r="AA86" s="48">
        <v>3</v>
      </c>
      <c r="AB86" s="48">
        <v>5</v>
      </c>
      <c r="AC86" s="48">
        <v>5</v>
      </c>
      <c r="AD86" s="48">
        <v>4</v>
      </c>
      <c r="AE86" s="48">
        <v>3</v>
      </c>
      <c r="AF86" s="48">
        <v>5</v>
      </c>
      <c r="AG86" s="48">
        <v>5</v>
      </c>
      <c r="AH86" s="48">
        <v>5</v>
      </c>
      <c r="AI86" s="48">
        <v>4</v>
      </c>
      <c r="AJ86" s="48">
        <v>4</v>
      </c>
      <c r="AK86" s="60">
        <f t="shared" si="4"/>
        <v>75</v>
      </c>
      <c r="AL86" s="48">
        <v>3</v>
      </c>
      <c r="AM86" s="48">
        <v>3</v>
      </c>
      <c r="AN86" s="48">
        <v>4</v>
      </c>
      <c r="AO86" s="48">
        <v>4</v>
      </c>
      <c r="AP86" s="48">
        <v>4</v>
      </c>
      <c r="AQ86" s="48">
        <v>4</v>
      </c>
      <c r="AR86" s="48">
        <v>5</v>
      </c>
      <c r="AS86" s="48">
        <v>5</v>
      </c>
      <c r="AT86" s="48">
        <v>5</v>
      </c>
      <c r="AU86" s="61">
        <f t="shared" si="5"/>
        <v>37</v>
      </c>
    </row>
    <row r="87" spans="1:47" x14ac:dyDescent="0.25">
      <c r="A87" s="43">
        <v>86</v>
      </c>
      <c r="B87" s="48" t="s">
        <v>397</v>
      </c>
      <c r="C87" s="54" t="s">
        <v>512</v>
      </c>
      <c r="D87" s="54" t="s">
        <v>91</v>
      </c>
      <c r="E87" s="53">
        <f>VLOOKUP(B87,'Nilai Raport'!$B$2:$D$215,3,0)</f>
        <v>84.846153849999993</v>
      </c>
      <c r="F87" s="45" cm="1">
        <f t="array" ref="F87">ROUND(E87:E87,0)</f>
        <v>85</v>
      </c>
      <c r="G87" s="48">
        <v>5</v>
      </c>
      <c r="H87" s="48">
        <v>5</v>
      </c>
      <c r="I87" s="48">
        <v>3</v>
      </c>
      <c r="J87" s="48">
        <v>3</v>
      </c>
      <c r="K87" s="48">
        <v>3</v>
      </c>
      <c r="L87" s="48">
        <v>2</v>
      </c>
      <c r="M87" s="48">
        <v>4</v>
      </c>
      <c r="N87" s="48">
        <v>3</v>
      </c>
      <c r="O87" s="48">
        <v>4</v>
      </c>
      <c r="P87" s="48">
        <v>2</v>
      </c>
      <c r="Q87" s="59">
        <f t="shared" si="3"/>
        <v>34</v>
      </c>
      <c r="R87" s="48">
        <v>5</v>
      </c>
      <c r="S87" s="48">
        <v>4</v>
      </c>
      <c r="T87" s="48">
        <v>5</v>
      </c>
      <c r="U87" s="48">
        <v>3</v>
      </c>
      <c r="V87" s="48">
        <v>5</v>
      </c>
      <c r="W87" s="48">
        <v>3</v>
      </c>
      <c r="X87" s="48">
        <v>3</v>
      </c>
      <c r="Y87" s="48">
        <v>5</v>
      </c>
      <c r="Z87" s="48">
        <v>5</v>
      </c>
      <c r="AA87" s="48">
        <v>4</v>
      </c>
      <c r="AB87" s="48">
        <v>4</v>
      </c>
      <c r="AC87" s="48">
        <v>5</v>
      </c>
      <c r="AD87" s="48">
        <v>5</v>
      </c>
      <c r="AE87" s="48">
        <v>5</v>
      </c>
      <c r="AF87" s="48">
        <v>4</v>
      </c>
      <c r="AG87" s="48">
        <v>5</v>
      </c>
      <c r="AH87" s="48">
        <v>5</v>
      </c>
      <c r="AI87" s="48">
        <v>5</v>
      </c>
      <c r="AJ87" s="48">
        <v>3</v>
      </c>
      <c r="AK87" s="60">
        <f t="shared" si="4"/>
        <v>83</v>
      </c>
      <c r="AL87" s="48">
        <v>5</v>
      </c>
      <c r="AM87" s="48">
        <v>4</v>
      </c>
      <c r="AN87" s="48">
        <v>3</v>
      </c>
      <c r="AO87" s="48">
        <v>5</v>
      </c>
      <c r="AP87" s="48">
        <v>5</v>
      </c>
      <c r="AQ87" s="48">
        <v>4</v>
      </c>
      <c r="AR87" s="48">
        <v>5</v>
      </c>
      <c r="AS87" s="48">
        <v>5</v>
      </c>
      <c r="AT87" s="48">
        <v>5</v>
      </c>
      <c r="AU87" s="61">
        <f t="shared" si="5"/>
        <v>41</v>
      </c>
    </row>
    <row r="88" spans="1:47" x14ac:dyDescent="0.25">
      <c r="A88" s="43">
        <v>87</v>
      </c>
      <c r="B88" s="48" t="s">
        <v>399</v>
      </c>
      <c r="C88" s="54" t="s">
        <v>511</v>
      </c>
      <c r="D88" s="54" t="s">
        <v>91</v>
      </c>
      <c r="E88" s="53">
        <f>VLOOKUP(B88,'Nilai Raport'!$B$2:$D$215,3,0)</f>
        <v>85</v>
      </c>
      <c r="F88" s="45" cm="1">
        <f t="array" ref="F88">ROUND(E88:E88,0)</f>
        <v>85</v>
      </c>
      <c r="G88" s="48">
        <v>4</v>
      </c>
      <c r="H88" s="48">
        <v>4</v>
      </c>
      <c r="I88" s="48">
        <v>4</v>
      </c>
      <c r="J88" s="48">
        <v>4</v>
      </c>
      <c r="K88" s="48">
        <v>4</v>
      </c>
      <c r="L88" s="48">
        <v>4</v>
      </c>
      <c r="M88" s="48">
        <v>4</v>
      </c>
      <c r="N88" s="48">
        <v>4</v>
      </c>
      <c r="O88" s="48">
        <v>4</v>
      </c>
      <c r="P88" s="48">
        <v>4</v>
      </c>
      <c r="Q88" s="59">
        <f t="shared" si="3"/>
        <v>40</v>
      </c>
      <c r="R88" s="48">
        <v>5</v>
      </c>
      <c r="S88" s="48">
        <v>5</v>
      </c>
      <c r="T88" s="48">
        <v>5</v>
      </c>
      <c r="U88" s="48">
        <v>5</v>
      </c>
      <c r="V88" s="48">
        <v>5</v>
      </c>
      <c r="W88" s="48">
        <v>5</v>
      </c>
      <c r="X88" s="48">
        <v>5</v>
      </c>
      <c r="Y88" s="48">
        <v>5</v>
      </c>
      <c r="Z88" s="48">
        <v>5</v>
      </c>
      <c r="AA88" s="48">
        <v>5</v>
      </c>
      <c r="AB88" s="48">
        <v>5</v>
      </c>
      <c r="AC88" s="48">
        <v>5</v>
      </c>
      <c r="AD88" s="48">
        <v>5</v>
      </c>
      <c r="AE88" s="48">
        <v>5</v>
      </c>
      <c r="AF88" s="48">
        <v>5</v>
      </c>
      <c r="AG88" s="48">
        <v>5</v>
      </c>
      <c r="AH88" s="48">
        <v>5</v>
      </c>
      <c r="AI88" s="48">
        <v>5</v>
      </c>
      <c r="AJ88" s="48">
        <v>5</v>
      </c>
      <c r="AK88" s="60">
        <f t="shared" si="4"/>
        <v>95</v>
      </c>
      <c r="AL88" s="48">
        <v>4</v>
      </c>
      <c r="AM88" s="48">
        <v>4</v>
      </c>
      <c r="AN88" s="48">
        <v>4</v>
      </c>
      <c r="AO88" s="48">
        <v>4</v>
      </c>
      <c r="AP88" s="48">
        <v>4</v>
      </c>
      <c r="AQ88" s="48">
        <v>4</v>
      </c>
      <c r="AR88" s="48">
        <v>4</v>
      </c>
      <c r="AS88" s="48">
        <v>4</v>
      </c>
      <c r="AT88" s="48">
        <v>4</v>
      </c>
      <c r="AU88" s="61">
        <f t="shared" si="5"/>
        <v>36</v>
      </c>
    </row>
    <row r="89" spans="1:47" x14ac:dyDescent="0.25">
      <c r="A89" s="43">
        <v>88</v>
      </c>
      <c r="B89" s="49" t="s">
        <v>400</v>
      </c>
      <c r="C89" s="55" t="s">
        <v>512</v>
      </c>
      <c r="D89" s="55" t="s">
        <v>91</v>
      </c>
      <c r="E89" s="53">
        <f>VLOOKUP(B89,'Nilai Raport'!$B$2:$D$215,3,0)</f>
        <v>84</v>
      </c>
      <c r="F89" s="45" cm="1">
        <f t="array" ref="F89">ROUND(E89:E89,0)</f>
        <v>84</v>
      </c>
      <c r="G89" s="49">
        <v>3</v>
      </c>
      <c r="H89" s="49">
        <v>3</v>
      </c>
      <c r="I89" s="49">
        <v>4</v>
      </c>
      <c r="J89" s="49">
        <v>2</v>
      </c>
      <c r="K89" s="49">
        <v>3</v>
      </c>
      <c r="L89" s="49">
        <v>1</v>
      </c>
      <c r="M89" s="49">
        <v>3</v>
      </c>
      <c r="N89" s="49">
        <v>5</v>
      </c>
      <c r="O89" s="49">
        <v>5</v>
      </c>
      <c r="P89" s="49">
        <v>5</v>
      </c>
      <c r="Q89" s="59">
        <f t="shared" si="3"/>
        <v>34</v>
      </c>
      <c r="R89" s="49">
        <v>3</v>
      </c>
      <c r="S89" s="49">
        <v>3</v>
      </c>
      <c r="T89" s="49">
        <v>4</v>
      </c>
      <c r="U89" s="49">
        <v>5</v>
      </c>
      <c r="V89" s="49">
        <v>4</v>
      </c>
      <c r="W89" s="49">
        <v>2</v>
      </c>
      <c r="X89" s="49">
        <v>4</v>
      </c>
      <c r="Y89" s="49">
        <v>3</v>
      </c>
      <c r="Z89" s="49">
        <v>4</v>
      </c>
      <c r="AA89" s="49">
        <v>4</v>
      </c>
      <c r="AB89" s="49">
        <v>5</v>
      </c>
      <c r="AC89" s="49">
        <v>4</v>
      </c>
      <c r="AD89" s="49">
        <v>3</v>
      </c>
      <c r="AE89" s="49">
        <v>5</v>
      </c>
      <c r="AF89" s="49">
        <v>4</v>
      </c>
      <c r="AG89" s="49">
        <v>4</v>
      </c>
      <c r="AH89" s="49">
        <v>5</v>
      </c>
      <c r="AI89" s="49">
        <v>4</v>
      </c>
      <c r="AJ89" s="49">
        <v>5</v>
      </c>
      <c r="AK89" s="60">
        <f t="shared" si="4"/>
        <v>75</v>
      </c>
      <c r="AL89" s="49">
        <v>5</v>
      </c>
      <c r="AM89" s="49">
        <v>5</v>
      </c>
      <c r="AN89" s="49">
        <v>4</v>
      </c>
      <c r="AO89" s="49">
        <v>4</v>
      </c>
      <c r="AP89" s="49">
        <v>5</v>
      </c>
      <c r="AQ89" s="49">
        <v>3</v>
      </c>
      <c r="AR89" s="49">
        <v>5</v>
      </c>
      <c r="AS89" s="49">
        <v>5</v>
      </c>
      <c r="AT89" s="49">
        <v>3</v>
      </c>
      <c r="AU89" s="61">
        <f t="shared" si="5"/>
        <v>39</v>
      </c>
    </row>
    <row r="90" spans="1:47" x14ac:dyDescent="0.25">
      <c r="A90" s="43">
        <v>89</v>
      </c>
      <c r="B90" s="48" t="s">
        <v>401</v>
      </c>
      <c r="C90" s="54" t="s">
        <v>512</v>
      </c>
      <c r="D90" s="54" t="s">
        <v>91</v>
      </c>
      <c r="E90" s="53">
        <f>VLOOKUP(B90,'Nilai Raport'!$B$2:$D$215,3,0)</f>
        <v>83.61538462</v>
      </c>
      <c r="F90" s="45" cm="1">
        <f t="array" ref="F90">ROUND(E90:E90,0)</f>
        <v>84</v>
      </c>
      <c r="G90" s="48">
        <v>4</v>
      </c>
      <c r="H90" s="48">
        <v>5</v>
      </c>
      <c r="I90" s="48">
        <v>5</v>
      </c>
      <c r="J90" s="48">
        <v>3</v>
      </c>
      <c r="K90" s="48">
        <v>3</v>
      </c>
      <c r="L90" s="48">
        <v>4</v>
      </c>
      <c r="M90" s="48">
        <v>4</v>
      </c>
      <c r="N90" s="48">
        <v>4</v>
      </c>
      <c r="O90" s="48">
        <v>4</v>
      </c>
      <c r="P90" s="48">
        <v>4</v>
      </c>
      <c r="Q90" s="59">
        <f t="shared" si="3"/>
        <v>40</v>
      </c>
      <c r="R90" s="48">
        <v>5</v>
      </c>
      <c r="S90" s="48">
        <v>5</v>
      </c>
      <c r="T90" s="48">
        <v>5</v>
      </c>
      <c r="U90" s="48">
        <v>5</v>
      </c>
      <c r="V90" s="48">
        <v>4</v>
      </c>
      <c r="W90" s="48">
        <v>5</v>
      </c>
      <c r="X90" s="48">
        <v>5</v>
      </c>
      <c r="Y90" s="48">
        <v>5</v>
      </c>
      <c r="Z90" s="48">
        <v>5</v>
      </c>
      <c r="AA90" s="48">
        <v>3</v>
      </c>
      <c r="AB90" s="48">
        <v>5</v>
      </c>
      <c r="AC90" s="48">
        <v>5</v>
      </c>
      <c r="AD90" s="48">
        <v>3</v>
      </c>
      <c r="AE90" s="48">
        <v>5</v>
      </c>
      <c r="AF90" s="48">
        <v>5</v>
      </c>
      <c r="AG90" s="48">
        <v>4</v>
      </c>
      <c r="AH90" s="48">
        <v>5</v>
      </c>
      <c r="AI90" s="48">
        <v>3</v>
      </c>
      <c r="AJ90" s="48">
        <v>4</v>
      </c>
      <c r="AK90" s="60">
        <f t="shared" si="4"/>
        <v>86</v>
      </c>
      <c r="AL90" s="48">
        <v>3</v>
      </c>
      <c r="AM90" s="48">
        <v>4</v>
      </c>
      <c r="AN90" s="48">
        <v>5</v>
      </c>
      <c r="AO90" s="48">
        <v>5</v>
      </c>
      <c r="AP90" s="48">
        <v>5</v>
      </c>
      <c r="AQ90" s="48">
        <v>5</v>
      </c>
      <c r="AR90" s="48">
        <v>5</v>
      </c>
      <c r="AS90" s="48">
        <v>5</v>
      </c>
      <c r="AT90" s="48">
        <v>5</v>
      </c>
      <c r="AU90" s="61">
        <f t="shared" si="5"/>
        <v>42</v>
      </c>
    </row>
    <row r="91" spans="1:47" x14ac:dyDescent="0.25">
      <c r="A91" s="43">
        <v>90</v>
      </c>
      <c r="B91" s="49" t="s">
        <v>403</v>
      </c>
      <c r="C91" s="55" t="s">
        <v>512</v>
      </c>
      <c r="D91" s="55" t="s">
        <v>91</v>
      </c>
      <c r="E91" s="53">
        <f>VLOOKUP(B91,'Nilai Raport'!$B$2:$D$215,3,0)</f>
        <v>85.46153846</v>
      </c>
      <c r="F91" s="45" cm="1">
        <f t="array" ref="F91">ROUND(E91:E91,0)</f>
        <v>85</v>
      </c>
      <c r="G91" s="49">
        <v>5</v>
      </c>
      <c r="H91" s="49">
        <v>4</v>
      </c>
      <c r="I91" s="49">
        <v>4</v>
      </c>
      <c r="J91" s="49">
        <v>4</v>
      </c>
      <c r="K91" s="49">
        <v>2</v>
      </c>
      <c r="L91" s="49">
        <v>3</v>
      </c>
      <c r="M91" s="49">
        <v>4</v>
      </c>
      <c r="N91" s="49">
        <v>3</v>
      </c>
      <c r="O91" s="49">
        <v>4</v>
      </c>
      <c r="P91" s="49">
        <v>4</v>
      </c>
      <c r="Q91" s="59">
        <f t="shared" si="3"/>
        <v>37</v>
      </c>
      <c r="R91" s="49">
        <v>3</v>
      </c>
      <c r="S91" s="49">
        <v>3</v>
      </c>
      <c r="T91" s="49">
        <v>4</v>
      </c>
      <c r="U91" s="49">
        <v>4</v>
      </c>
      <c r="V91" s="49">
        <v>4</v>
      </c>
      <c r="W91" s="49">
        <v>2</v>
      </c>
      <c r="X91" s="49">
        <v>4</v>
      </c>
      <c r="Y91" s="49">
        <v>3</v>
      </c>
      <c r="Z91" s="49">
        <v>5</v>
      </c>
      <c r="AA91" s="49">
        <v>4</v>
      </c>
      <c r="AB91" s="49">
        <v>5</v>
      </c>
      <c r="AC91" s="49">
        <v>5</v>
      </c>
      <c r="AD91" s="49">
        <v>4</v>
      </c>
      <c r="AE91" s="49">
        <v>5</v>
      </c>
      <c r="AF91" s="49">
        <v>5</v>
      </c>
      <c r="AG91" s="49">
        <v>5</v>
      </c>
      <c r="AH91" s="49">
        <v>5</v>
      </c>
      <c r="AI91" s="49">
        <v>4</v>
      </c>
      <c r="AJ91" s="49">
        <v>5</v>
      </c>
      <c r="AK91" s="60">
        <f t="shared" si="4"/>
        <v>79</v>
      </c>
      <c r="AL91" s="49">
        <v>5</v>
      </c>
      <c r="AM91" s="49">
        <v>5</v>
      </c>
      <c r="AN91" s="49">
        <v>3</v>
      </c>
      <c r="AO91" s="49">
        <v>4</v>
      </c>
      <c r="AP91" s="49">
        <v>5</v>
      </c>
      <c r="AQ91" s="49">
        <v>5</v>
      </c>
      <c r="AR91" s="49">
        <v>5</v>
      </c>
      <c r="AS91" s="49">
        <v>5</v>
      </c>
      <c r="AT91" s="49">
        <v>5</v>
      </c>
      <c r="AU91" s="61">
        <f t="shared" si="5"/>
        <v>42</v>
      </c>
    </row>
    <row r="92" spans="1:47" x14ac:dyDescent="0.25">
      <c r="A92" s="43">
        <v>91</v>
      </c>
      <c r="B92" s="49" t="s">
        <v>405</v>
      </c>
      <c r="C92" s="55" t="s">
        <v>512</v>
      </c>
      <c r="D92" s="55" t="s">
        <v>91</v>
      </c>
      <c r="E92" s="53">
        <f>VLOOKUP(B92,'Nilai Raport'!$B$2:$D$215,3,0)</f>
        <v>85.92307692</v>
      </c>
      <c r="F92" s="45" cm="1">
        <f t="array" ref="F92">ROUND(E92:E92,0)</f>
        <v>86</v>
      </c>
      <c r="G92" s="49">
        <v>3</v>
      </c>
      <c r="H92" s="49">
        <v>5</v>
      </c>
      <c r="I92" s="49">
        <v>5</v>
      </c>
      <c r="J92" s="49">
        <v>5</v>
      </c>
      <c r="K92" s="49">
        <v>3</v>
      </c>
      <c r="L92" s="49">
        <v>3</v>
      </c>
      <c r="M92" s="49">
        <v>3</v>
      </c>
      <c r="N92" s="49">
        <v>4</v>
      </c>
      <c r="O92" s="49">
        <v>5</v>
      </c>
      <c r="P92" s="49">
        <v>4</v>
      </c>
      <c r="Q92" s="59">
        <f t="shared" si="3"/>
        <v>40</v>
      </c>
      <c r="R92" s="49">
        <v>5</v>
      </c>
      <c r="S92" s="49">
        <v>2</v>
      </c>
      <c r="T92" s="49">
        <v>4</v>
      </c>
      <c r="U92" s="49">
        <v>5</v>
      </c>
      <c r="V92" s="49">
        <v>5</v>
      </c>
      <c r="W92" s="49">
        <v>5</v>
      </c>
      <c r="X92" s="49">
        <v>3</v>
      </c>
      <c r="Y92" s="49">
        <v>4</v>
      </c>
      <c r="Z92" s="49">
        <v>5</v>
      </c>
      <c r="AA92" s="49">
        <v>5</v>
      </c>
      <c r="AB92" s="49">
        <v>5</v>
      </c>
      <c r="AC92" s="49">
        <v>5</v>
      </c>
      <c r="AD92" s="49">
        <v>4</v>
      </c>
      <c r="AE92" s="49">
        <v>5</v>
      </c>
      <c r="AF92" s="49">
        <v>5</v>
      </c>
      <c r="AG92" s="49">
        <v>5</v>
      </c>
      <c r="AH92" s="49">
        <v>3</v>
      </c>
      <c r="AI92" s="49">
        <v>3</v>
      </c>
      <c r="AJ92" s="49">
        <v>5</v>
      </c>
      <c r="AK92" s="60">
        <f t="shared" si="4"/>
        <v>83</v>
      </c>
      <c r="AL92" s="49">
        <v>5</v>
      </c>
      <c r="AM92" s="49">
        <v>4</v>
      </c>
      <c r="AN92" s="49">
        <v>3</v>
      </c>
      <c r="AO92" s="49">
        <v>5</v>
      </c>
      <c r="AP92" s="49">
        <v>5</v>
      </c>
      <c r="AQ92" s="49">
        <v>4</v>
      </c>
      <c r="AR92" s="49">
        <v>2</v>
      </c>
      <c r="AS92" s="49">
        <v>5</v>
      </c>
      <c r="AT92" s="49">
        <v>5</v>
      </c>
      <c r="AU92" s="61">
        <f t="shared" si="5"/>
        <v>38</v>
      </c>
    </row>
    <row r="93" spans="1:47" x14ac:dyDescent="0.25">
      <c r="A93" s="43">
        <v>92</v>
      </c>
      <c r="B93" s="48" t="s">
        <v>406</v>
      </c>
      <c r="C93" s="54" t="s">
        <v>512</v>
      </c>
      <c r="D93" s="54" t="s">
        <v>91</v>
      </c>
      <c r="E93" s="53">
        <f>VLOOKUP(B93,'Nilai Raport'!$B$2:$D$215,3,0)</f>
        <v>87.38461538</v>
      </c>
      <c r="F93" s="45" cm="1">
        <f t="array" ref="F93">ROUND(E93:E93,0)</f>
        <v>87</v>
      </c>
      <c r="G93" s="48">
        <v>4</v>
      </c>
      <c r="H93" s="48">
        <v>4</v>
      </c>
      <c r="I93" s="48">
        <v>4</v>
      </c>
      <c r="J93" s="48">
        <v>3</v>
      </c>
      <c r="K93" s="48">
        <v>4</v>
      </c>
      <c r="L93" s="48">
        <v>3</v>
      </c>
      <c r="M93" s="48">
        <v>4</v>
      </c>
      <c r="N93" s="48">
        <v>3</v>
      </c>
      <c r="O93" s="48">
        <v>4</v>
      </c>
      <c r="P93" s="48">
        <v>3</v>
      </c>
      <c r="Q93" s="59">
        <f t="shared" si="3"/>
        <v>36</v>
      </c>
      <c r="R93" s="48">
        <v>4</v>
      </c>
      <c r="S93" s="48">
        <v>3</v>
      </c>
      <c r="T93" s="48">
        <v>3</v>
      </c>
      <c r="U93" s="48">
        <v>5</v>
      </c>
      <c r="V93" s="48">
        <v>5</v>
      </c>
      <c r="W93" s="48">
        <v>4</v>
      </c>
      <c r="X93" s="48">
        <v>3</v>
      </c>
      <c r="Y93" s="48">
        <v>4</v>
      </c>
      <c r="Z93" s="48">
        <v>4</v>
      </c>
      <c r="AA93" s="48">
        <v>5</v>
      </c>
      <c r="AB93" s="48">
        <v>5</v>
      </c>
      <c r="AC93" s="48">
        <v>4</v>
      </c>
      <c r="AD93" s="48">
        <v>4</v>
      </c>
      <c r="AE93" s="48">
        <v>4</v>
      </c>
      <c r="AF93" s="48">
        <v>5</v>
      </c>
      <c r="AG93" s="48">
        <v>5</v>
      </c>
      <c r="AH93" s="48">
        <v>4</v>
      </c>
      <c r="AI93" s="48">
        <v>4</v>
      </c>
      <c r="AJ93" s="48">
        <v>4</v>
      </c>
      <c r="AK93" s="60">
        <f t="shared" si="4"/>
        <v>79</v>
      </c>
      <c r="AL93" s="48">
        <v>5</v>
      </c>
      <c r="AM93" s="48">
        <v>4</v>
      </c>
      <c r="AN93" s="48">
        <v>4</v>
      </c>
      <c r="AO93" s="48">
        <v>4</v>
      </c>
      <c r="AP93" s="48">
        <v>4</v>
      </c>
      <c r="AQ93" s="48">
        <v>4</v>
      </c>
      <c r="AR93" s="48">
        <v>5</v>
      </c>
      <c r="AS93" s="48">
        <v>5</v>
      </c>
      <c r="AT93" s="48">
        <v>5</v>
      </c>
      <c r="AU93" s="61">
        <f t="shared" si="5"/>
        <v>40</v>
      </c>
    </row>
    <row r="94" spans="1:47" x14ac:dyDescent="0.25">
      <c r="A94" s="43">
        <v>93</v>
      </c>
      <c r="B94" s="48" t="s">
        <v>407</v>
      </c>
      <c r="C94" s="54" t="s">
        <v>512</v>
      </c>
      <c r="D94" s="54" t="s">
        <v>47</v>
      </c>
      <c r="E94" s="52">
        <f>VLOOKUP(B94,'Nilai Raport'!$B$2:$D$215,3,0)</f>
        <v>82</v>
      </c>
      <c r="F94" s="45" cm="1">
        <f t="array" ref="F94">ROUND(E94:E94,0)</f>
        <v>82</v>
      </c>
      <c r="G94" s="48">
        <v>4</v>
      </c>
      <c r="H94" s="48">
        <v>3</v>
      </c>
      <c r="I94" s="48">
        <v>3</v>
      </c>
      <c r="J94" s="48">
        <v>4</v>
      </c>
      <c r="K94" s="48">
        <v>2</v>
      </c>
      <c r="L94" s="48">
        <v>3</v>
      </c>
      <c r="M94" s="48">
        <v>4</v>
      </c>
      <c r="N94" s="48">
        <v>3</v>
      </c>
      <c r="O94" s="48">
        <v>3</v>
      </c>
      <c r="P94" s="48">
        <v>4</v>
      </c>
      <c r="Q94" s="59">
        <f t="shared" si="3"/>
        <v>33</v>
      </c>
      <c r="R94" s="48">
        <v>4</v>
      </c>
      <c r="S94" s="48">
        <v>4</v>
      </c>
      <c r="T94" s="48">
        <v>4</v>
      </c>
      <c r="U94" s="48">
        <v>4</v>
      </c>
      <c r="V94" s="48">
        <v>3</v>
      </c>
      <c r="W94" s="48">
        <v>3</v>
      </c>
      <c r="X94" s="48">
        <v>4</v>
      </c>
      <c r="Y94" s="48">
        <v>3</v>
      </c>
      <c r="Z94" s="48">
        <v>3</v>
      </c>
      <c r="AA94" s="48">
        <v>4</v>
      </c>
      <c r="AB94" s="48">
        <v>4</v>
      </c>
      <c r="AC94" s="48">
        <v>3</v>
      </c>
      <c r="AD94" s="48">
        <v>3</v>
      </c>
      <c r="AE94" s="48">
        <v>4</v>
      </c>
      <c r="AF94" s="48">
        <v>4</v>
      </c>
      <c r="AG94" s="48">
        <v>3</v>
      </c>
      <c r="AH94" s="48">
        <v>4</v>
      </c>
      <c r="AI94" s="48">
        <v>4</v>
      </c>
      <c r="AJ94" s="48">
        <v>4</v>
      </c>
      <c r="AK94" s="60">
        <f t="shared" si="4"/>
        <v>69</v>
      </c>
      <c r="AL94" s="48">
        <v>3</v>
      </c>
      <c r="AM94" s="48">
        <v>3</v>
      </c>
      <c r="AN94" s="48">
        <v>3</v>
      </c>
      <c r="AO94" s="48">
        <v>3</v>
      </c>
      <c r="AP94" s="48">
        <v>4</v>
      </c>
      <c r="AQ94" s="48">
        <v>4</v>
      </c>
      <c r="AR94" s="48">
        <v>2</v>
      </c>
      <c r="AS94" s="48">
        <v>3</v>
      </c>
      <c r="AT94" s="48">
        <v>3</v>
      </c>
      <c r="AU94" s="61">
        <f t="shared" si="5"/>
        <v>28</v>
      </c>
    </row>
    <row r="95" spans="1:47" x14ac:dyDescent="0.25">
      <c r="A95" s="43">
        <v>94</v>
      </c>
      <c r="B95" s="49" t="s">
        <v>409</v>
      </c>
      <c r="C95" s="55" t="s">
        <v>512</v>
      </c>
      <c r="D95" s="55" t="s">
        <v>47</v>
      </c>
      <c r="E95" s="52">
        <f>VLOOKUP(B95,'Nilai Raport'!$B$2:$D$215,3,0)</f>
        <v>84.384615384615387</v>
      </c>
      <c r="F95" s="45" cm="1">
        <f t="array" ref="F95">ROUND(E95:E95,0)</f>
        <v>84</v>
      </c>
      <c r="G95" s="49">
        <v>4</v>
      </c>
      <c r="H95" s="49">
        <v>4</v>
      </c>
      <c r="I95" s="49">
        <v>4</v>
      </c>
      <c r="J95" s="49">
        <v>4</v>
      </c>
      <c r="K95" s="49">
        <v>3</v>
      </c>
      <c r="L95" s="49">
        <v>3</v>
      </c>
      <c r="M95" s="49">
        <v>4</v>
      </c>
      <c r="N95" s="49">
        <v>4</v>
      </c>
      <c r="O95" s="49">
        <v>4</v>
      </c>
      <c r="P95" s="49">
        <v>3</v>
      </c>
      <c r="Q95" s="59">
        <f t="shared" si="3"/>
        <v>37</v>
      </c>
      <c r="R95" s="49">
        <v>4</v>
      </c>
      <c r="S95" s="49">
        <v>3</v>
      </c>
      <c r="T95" s="49">
        <v>3</v>
      </c>
      <c r="U95" s="49">
        <v>4</v>
      </c>
      <c r="V95" s="49">
        <v>4</v>
      </c>
      <c r="W95" s="49">
        <v>3</v>
      </c>
      <c r="X95" s="49">
        <v>4</v>
      </c>
      <c r="Y95" s="49">
        <v>3</v>
      </c>
      <c r="Z95" s="49">
        <v>4</v>
      </c>
      <c r="AA95" s="49">
        <v>4</v>
      </c>
      <c r="AB95" s="49">
        <v>3</v>
      </c>
      <c r="AC95" s="49">
        <v>3</v>
      </c>
      <c r="AD95" s="49">
        <v>3</v>
      </c>
      <c r="AE95" s="49">
        <v>4</v>
      </c>
      <c r="AF95" s="49">
        <v>4</v>
      </c>
      <c r="AG95" s="49">
        <v>4</v>
      </c>
      <c r="AH95" s="49">
        <v>4</v>
      </c>
      <c r="AI95" s="49">
        <v>3</v>
      </c>
      <c r="AJ95" s="49">
        <v>4</v>
      </c>
      <c r="AK95" s="60">
        <f t="shared" si="4"/>
        <v>68</v>
      </c>
      <c r="AL95" s="49">
        <v>4</v>
      </c>
      <c r="AM95" s="49">
        <v>3</v>
      </c>
      <c r="AN95" s="49">
        <v>3</v>
      </c>
      <c r="AO95" s="49">
        <v>3</v>
      </c>
      <c r="AP95" s="49">
        <v>3</v>
      </c>
      <c r="AQ95" s="49">
        <v>3</v>
      </c>
      <c r="AR95" s="49">
        <v>4</v>
      </c>
      <c r="AS95" s="49">
        <v>4</v>
      </c>
      <c r="AT95" s="49">
        <v>4</v>
      </c>
      <c r="AU95" s="61">
        <f t="shared" si="5"/>
        <v>31</v>
      </c>
    </row>
    <row r="96" spans="1:47" x14ac:dyDescent="0.25">
      <c r="A96" s="43">
        <v>95</v>
      </c>
      <c r="B96" s="48" t="s">
        <v>410</v>
      </c>
      <c r="C96" s="54" t="s">
        <v>511</v>
      </c>
      <c r="D96" s="54" t="s">
        <v>47</v>
      </c>
      <c r="E96" s="52">
        <f>VLOOKUP(B96,'Nilai Raport'!$B$2:$D$215,3,0)</f>
        <v>84.07692307692308</v>
      </c>
      <c r="F96" s="45" cm="1">
        <f t="array" ref="F96">ROUND(E96:E96,0)</f>
        <v>84</v>
      </c>
      <c r="G96" s="48">
        <v>3</v>
      </c>
      <c r="H96" s="48">
        <v>3</v>
      </c>
      <c r="I96" s="48">
        <v>3</v>
      </c>
      <c r="J96" s="48">
        <v>3</v>
      </c>
      <c r="K96" s="48">
        <v>3</v>
      </c>
      <c r="L96" s="48">
        <v>2</v>
      </c>
      <c r="M96" s="48">
        <v>2</v>
      </c>
      <c r="N96" s="48">
        <v>3</v>
      </c>
      <c r="O96" s="48">
        <v>4</v>
      </c>
      <c r="P96" s="48">
        <v>5</v>
      </c>
      <c r="Q96" s="59">
        <f t="shared" si="3"/>
        <v>31</v>
      </c>
      <c r="R96" s="48">
        <v>4</v>
      </c>
      <c r="S96" s="48">
        <v>1</v>
      </c>
      <c r="T96" s="48">
        <v>4</v>
      </c>
      <c r="U96" s="48">
        <v>5</v>
      </c>
      <c r="V96" s="48">
        <v>4</v>
      </c>
      <c r="W96" s="48">
        <v>3</v>
      </c>
      <c r="X96" s="48">
        <v>4</v>
      </c>
      <c r="Y96" s="48">
        <v>4</v>
      </c>
      <c r="Z96" s="48">
        <v>4</v>
      </c>
      <c r="AA96" s="48">
        <v>5</v>
      </c>
      <c r="AB96" s="48">
        <v>3</v>
      </c>
      <c r="AC96" s="48">
        <v>5</v>
      </c>
      <c r="AD96" s="48">
        <v>5</v>
      </c>
      <c r="AE96" s="48">
        <v>5</v>
      </c>
      <c r="AF96" s="48">
        <v>5</v>
      </c>
      <c r="AG96" s="48">
        <v>3</v>
      </c>
      <c r="AH96" s="48">
        <v>4</v>
      </c>
      <c r="AI96" s="48">
        <v>4</v>
      </c>
      <c r="AJ96" s="48">
        <v>5</v>
      </c>
      <c r="AK96" s="60">
        <f t="shared" si="4"/>
        <v>77</v>
      </c>
      <c r="AL96" s="48">
        <v>4</v>
      </c>
      <c r="AM96" s="48">
        <v>3</v>
      </c>
      <c r="AN96" s="48">
        <v>3</v>
      </c>
      <c r="AO96" s="48">
        <v>4</v>
      </c>
      <c r="AP96" s="48">
        <v>3</v>
      </c>
      <c r="AQ96" s="48">
        <v>4</v>
      </c>
      <c r="AR96" s="48">
        <v>5</v>
      </c>
      <c r="AS96" s="48">
        <v>5</v>
      </c>
      <c r="AT96" s="48">
        <v>5</v>
      </c>
      <c r="AU96" s="61">
        <f t="shared" si="5"/>
        <v>36</v>
      </c>
    </row>
    <row r="97" spans="1:47" x14ac:dyDescent="0.25">
      <c r="A97" s="43">
        <v>96</v>
      </c>
      <c r="B97" s="48" t="s">
        <v>412</v>
      </c>
      <c r="C97" s="54" t="s">
        <v>512</v>
      </c>
      <c r="D97" s="54" t="s">
        <v>47</v>
      </c>
      <c r="E97" s="52">
        <f>VLOOKUP(B97,'Nilai Raport'!$B$2:$D$215,3,0)</f>
        <v>82.769230769230774</v>
      </c>
      <c r="F97" s="45" cm="1">
        <f t="array" ref="F97">ROUND(E97:E97,0)</f>
        <v>83</v>
      </c>
      <c r="G97" s="48">
        <v>4</v>
      </c>
      <c r="H97" s="48">
        <v>4</v>
      </c>
      <c r="I97" s="48">
        <v>4</v>
      </c>
      <c r="J97" s="48">
        <v>3</v>
      </c>
      <c r="K97" s="48">
        <v>3</v>
      </c>
      <c r="L97" s="48">
        <v>4</v>
      </c>
      <c r="M97" s="48">
        <v>5</v>
      </c>
      <c r="N97" s="48">
        <v>4</v>
      </c>
      <c r="O97" s="48">
        <v>4</v>
      </c>
      <c r="P97" s="48">
        <v>3</v>
      </c>
      <c r="Q97" s="59">
        <f t="shared" si="3"/>
        <v>38</v>
      </c>
      <c r="R97" s="48">
        <v>3</v>
      </c>
      <c r="S97" s="48">
        <v>3</v>
      </c>
      <c r="T97" s="48">
        <v>2</v>
      </c>
      <c r="U97" s="48">
        <v>3</v>
      </c>
      <c r="V97" s="48">
        <v>4</v>
      </c>
      <c r="W97" s="48">
        <v>3</v>
      </c>
      <c r="X97" s="48">
        <v>4</v>
      </c>
      <c r="Y97" s="48">
        <v>2</v>
      </c>
      <c r="Z97" s="48">
        <v>4</v>
      </c>
      <c r="AA97" s="48">
        <v>3</v>
      </c>
      <c r="AB97" s="48">
        <v>3</v>
      </c>
      <c r="AC97" s="48">
        <v>4</v>
      </c>
      <c r="AD97" s="48">
        <v>3</v>
      </c>
      <c r="AE97" s="48">
        <v>4</v>
      </c>
      <c r="AF97" s="48">
        <v>4</v>
      </c>
      <c r="AG97" s="48">
        <v>4</v>
      </c>
      <c r="AH97" s="48">
        <v>4</v>
      </c>
      <c r="AI97" s="48">
        <v>3</v>
      </c>
      <c r="AJ97" s="48">
        <v>5</v>
      </c>
      <c r="AK97" s="60">
        <f t="shared" si="4"/>
        <v>65</v>
      </c>
      <c r="AL97" s="48">
        <v>4</v>
      </c>
      <c r="AM97" s="48">
        <v>4</v>
      </c>
      <c r="AN97" s="48">
        <v>4</v>
      </c>
      <c r="AO97" s="48">
        <v>5</v>
      </c>
      <c r="AP97" s="48">
        <v>3</v>
      </c>
      <c r="AQ97" s="48">
        <v>4</v>
      </c>
      <c r="AR97" s="48">
        <v>3</v>
      </c>
      <c r="AS97" s="48">
        <v>5</v>
      </c>
      <c r="AT97" s="48">
        <v>5</v>
      </c>
      <c r="AU97" s="61">
        <f t="shared" si="5"/>
        <v>37</v>
      </c>
    </row>
    <row r="98" spans="1:47" x14ac:dyDescent="0.25">
      <c r="A98" s="43">
        <v>97</v>
      </c>
      <c r="B98" s="49" t="s">
        <v>413</v>
      </c>
      <c r="C98" s="55" t="s">
        <v>512</v>
      </c>
      <c r="D98" s="55" t="s">
        <v>47</v>
      </c>
      <c r="E98" s="52">
        <f>VLOOKUP(B98,'Nilai Raport'!$B$2:$D$215,3,0)</f>
        <v>81.307692307692307</v>
      </c>
      <c r="F98" s="45" cm="1">
        <f t="array" ref="F98">ROUND(E98:E98,0)</f>
        <v>81</v>
      </c>
      <c r="G98" s="49">
        <v>3</v>
      </c>
      <c r="H98" s="49">
        <v>3</v>
      </c>
      <c r="I98" s="49">
        <v>4</v>
      </c>
      <c r="J98" s="49">
        <v>4</v>
      </c>
      <c r="K98" s="49">
        <v>2</v>
      </c>
      <c r="L98" s="49">
        <v>2</v>
      </c>
      <c r="M98" s="49">
        <v>4</v>
      </c>
      <c r="N98" s="49">
        <v>3</v>
      </c>
      <c r="O98" s="49">
        <v>4</v>
      </c>
      <c r="P98" s="49">
        <v>4</v>
      </c>
      <c r="Q98" s="59">
        <f t="shared" si="3"/>
        <v>33</v>
      </c>
      <c r="R98" s="49">
        <v>3</v>
      </c>
      <c r="S98" s="49">
        <v>3</v>
      </c>
      <c r="T98" s="49">
        <v>4</v>
      </c>
      <c r="U98" s="49">
        <v>4</v>
      </c>
      <c r="V98" s="49">
        <v>4</v>
      </c>
      <c r="W98" s="49">
        <v>3</v>
      </c>
      <c r="X98" s="49">
        <v>3</v>
      </c>
      <c r="Y98" s="49">
        <v>3</v>
      </c>
      <c r="Z98" s="49">
        <v>3</v>
      </c>
      <c r="AA98" s="49">
        <v>4</v>
      </c>
      <c r="AB98" s="49">
        <v>4</v>
      </c>
      <c r="AC98" s="49">
        <v>4</v>
      </c>
      <c r="AD98" s="49">
        <v>3</v>
      </c>
      <c r="AE98" s="49">
        <v>4</v>
      </c>
      <c r="AF98" s="49">
        <v>4</v>
      </c>
      <c r="AG98" s="49">
        <v>3</v>
      </c>
      <c r="AH98" s="49">
        <v>4</v>
      </c>
      <c r="AI98" s="49">
        <v>4</v>
      </c>
      <c r="AJ98" s="49">
        <v>4</v>
      </c>
      <c r="AK98" s="60">
        <f t="shared" si="4"/>
        <v>68</v>
      </c>
      <c r="AL98" s="49">
        <v>4</v>
      </c>
      <c r="AM98" s="49">
        <v>3</v>
      </c>
      <c r="AN98" s="49">
        <v>3</v>
      </c>
      <c r="AO98" s="49">
        <v>4</v>
      </c>
      <c r="AP98" s="49">
        <v>4</v>
      </c>
      <c r="AQ98" s="49">
        <v>3</v>
      </c>
      <c r="AR98" s="49">
        <v>4</v>
      </c>
      <c r="AS98" s="49">
        <v>4</v>
      </c>
      <c r="AT98" s="49">
        <v>4</v>
      </c>
      <c r="AU98" s="61">
        <f t="shared" si="5"/>
        <v>33</v>
      </c>
    </row>
    <row r="99" spans="1:47" x14ac:dyDescent="0.25">
      <c r="A99" s="43">
        <v>98</v>
      </c>
      <c r="B99" s="49" t="s">
        <v>414</v>
      </c>
      <c r="C99" s="55" t="s">
        <v>512</v>
      </c>
      <c r="D99" s="55" t="s">
        <v>47</v>
      </c>
      <c r="E99" s="52">
        <f>VLOOKUP(B99,'Nilai Raport'!$B$2:$D$215,3,0)</f>
        <v>81.538461538461533</v>
      </c>
      <c r="F99" s="45" cm="1">
        <f t="array" ref="F99">ROUND(E99:E99,0)</f>
        <v>82</v>
      </c>
      <c r="G99" s="49">
        <v>4</v>
      </c>
      <c r="H99" s="49">
        <v>4</v>
      </c>
      <c r="I99" s="49">
        <v>3</v>
      </c>
      <c r="J99" s="49">
        <v>3</v>
      </c>
      <c r="K99" s="49">
        <v>3</v>
      </c>
      <c r="L99" s="49">
        <v>4</v>
      </c>
      <c r="M99" s="49">
        <v>4</v>
      </c>
      <c r="N99" s="49">
        <v>3</v>
      </c>
      <c r="O99" s="49">
        <v>3</v>
      </c>
      <c r="P99" s="49">
        <v>3</v>
      </c>
      <c r="Q99" s="59">
        <f t="shared" si="3"/>
        <v>34</v>
      </c>
      <c r="R99" s="49">
        <v>4</v>
      </c>
      <c r="S99" s="49">
        <v>4</v>
      </c>
      <c r="T99" s="49">
        <v>4</v>
      </c>
      <c r="U99" s="49">
        <v>4</v>
      </c>
      <c r="V99" s="49">
        <v>4</v>
      </c>
      <c r="W99" s="49">
        <v>4</v>
      </c>
      <c r="X99" s="49">
        <v>4</v>
      </c>
      <c r="Y99" s="49">
        <v>5</v>
      </c>
      <c r="Z99" s="49">
        <v>4</v>
      </c>
      <c r="AA99" s="49">
        <v>4</v>
      </c>
      <c r="AB99" s="49">
        <v>4</v>
      </c>
      <c r="AC99" s="49">
        <v>4</v>
      </c>
      <c r="AD99" s="49">
        <v>4</v>
      </c>
      <c r="AE99" s="49">
        <v>5</v>
      </c>
      <c r="AF99" s="49">
        <v>4</v>
      </c>
      <c r="AG99" s="49">
        <v>4</v>
      </c>
      <c r="AH99" s="49">
        <v>3</v>
      </c>
      <c r="AI99" s="49">
        <v>3</v>
      </c>
      <c r="AJ99" s="49">
        <v>3</v>
      </c>
      <c r="AK99" s="60">
        <f t="shared" si="4"/>
        <v>75</v>
      </c>
      <c r="AL99" s="49">
        <v>4</v>
      </c>
      <c r="AM99" s="49">
        <v>4</v>
      </c>
      <c r="AN99" s="49">
        <v>4</v>
      </c>
      <c r="AO99" s="49">
        <v>4</v>
      </c>
      <c r="AP99" s="49">
        <v>4</v>
      </c>
      <c r="AQ99" s="49">
        <v>4</v>
      </c>
      <c r="AR99" s="49">
        <v>5</v>
      </c>
      <c r="AS99" s="49">
        <v>4</v>
      </c>
      <c r="AT99" s="49">
        <v>4</v>
      </c>
      <c r="AU99" s="61">
        <f t="shared" si="5"/>
        <v>37</v>
      </c>
    </row>
    <row r="100" spans="1:47" x14ac:dyDescent="0.25">
      <c r="A100" s="43">
        <v>99</v>
      </c>
      <c r="B100" s="49" t="s">
        <v>416</v>
      </c>
      <c r="C100" s="55" t="s">
        <v>512</v>
      </c>
      <c r="D100" s="55" t="s">
        <v>47</v>
      </c>
      <c r="E100" s="52">
        <f>VLOOKUP(B100,'Nilai Raport'!$B$2:$D$215,3,0)</f>
        <v>82.538461538461533</v>
      </c>
      <c r="F100" s="45" cm="1">
        <f t="array" ref="F100">ROUND(E100:E100,0)</f>
        <v>83</v>
      </c>
      <c r="G100" s="49">
        <v>4</v>
      </c>
      <c r="H100" s="49">
        <v>5</v>
      </c>
      <c r="I100" s="49">
        <v>5</v>
      </c>
      <c r="J100" s="49">
        <v>5</v>
      </c>
      <c r="K100" s="49">
        <v>3</v>
      </c>
      <c r="L100" s="49">
        <v>3</v>
      </c>
      <c r="M100" s="49">
        <v>4</v>
      </c>
      <c r="N100" s="49">
        <v>4</v>
      </c>
      <c r="O100" s="49">
        <v>4</v>
      </c>
      <c r="P100" s="49">
        <v>3</v>
      </c>
      <c r="Q100" s="59">
        <f t="shared" si="3"/>
        <v>40</v>
      </c>
      <c r="R100" s="49">
        <v>5</v>
      </c>
      <c r="S100" s="49">
        <v>5</v>
      </c>
      <c r="T100" s="49">
        <v>3</v>
      </c>
      <c r="U100" s="49">
        <v>4</v>
      </c>
      <c r="V100" s="49">
        <v>4</v>
      </c>
      <c r="W100" s="49">
        <v>5</v>
      </c>
      <c r="X100" s="49">
        <v>4</v>
      </c>
      <c r="Y100" s="49">
        <v>5</v>
      </c>
      <c r="Z100" s="49">
        <v>4</v>
      </c>
      <c r="AA100" s="49">
        <v>5</v>
      </c>
      <c r="AB100" s="49">
        <v>5</v>
      </c>
      <c r="AC100" s="49">
        <v>3</v>
      </c>
      <c r="AD100" s="49">
        <v>4</v>
      </c>
      <c r="AE100" s="49">
        <v>5</v>
      </c>
      <c r="AF100" s="49">
        <v>4</v>
      </c>
      <c r="AG100" s="49">
        <v>4</v>
      </c>
      <c r="AH100" s="49">
        <v>4</v>
      </c>
      <c r="AI100" s="49">
        <v>4</v>
      </c>
      <c r="AJ100" s="49">
        <v>5</v>
      </c>
      <c r="AK100" s="60">
        <f t="shared" si="4"/>
        <v>82</v>
      </c>
      <c r="AL100" s="49">
        <v>5</v>
      </c>
      <c r="AM100" s="49">
        <v>5</v>
      </c>
      <c r="AN100" s="49">
        <v>5</v>
      </c>
      <c r="AO100" s="49">
        <v>5</v>
      </c>
      <c r="AP100" s="49">
        <v>5</v>
      </c>
      <c r="AQ100" s="49">
        <v>5</v>
      </c>
      <c r="AR100" s="49">
        <v>5</v>
      </c>
      <c r="AS100" s="49">
        <v>5</v>
      </c>
      <c r="AT100" s="49">
        <v>5</v>
      </c>
      <c r="AU100" s="61">
        <f t="shared" si="5"/>
        <v>45</v>
      </c>
    </row>
    <row r="101" spans="1:47" x14ac:dyDescent="0.25">
      <c r="A101" s="43">
        <v>100</v>
      </c>
      <c r="B101" s="48" t="s">
        <v>417</v>
      </c>
      <c r="C101" s="54" t="s">
        <v>512</v>
      </c>
      <c r="D101" s="54" t="s">
        <v>47</v>
      </c>
      <c r="E101" s="52">
        <f>VLOOKUP(B101,'Nilai Raport'!$B$2:$D$215,3,0)</f>
        <v>82.384615384615387</v>
      </c>
      <c r="F101" s="45" cm="1">
        <f t="array" ref="F101">ROUND(E101:E101,0)</f>
        <v>82</v>
      </c>
      <c r="G101" s="48">
        <v>5</v>
      </c>
      <c r="H101" s="48">
        <v>4</v>
      </c>
      <c r="I101" s="48">
        <v>3</v>
      </c>
      <c r="J101" s="48">
        <v>5</v>
      </c>
      <c r="K101" s="48">
        <v>2</v>
      </c>
      <c r="L101" s="48">
        <v>2</v>
      </c>
      <c r="M101" s="48">
        <v>4</v>
      </c>
      <c r="N101" s="48">
        <v>3</v>
      </c>
      <c r="O101" s="48">
        <v>3</v>
      </c>
      <c r="P101" s="48">
        <v>5</v>
      </c>
      <c r="Q101" s="59">
        <f t="shared" si="3"/>
        <v>36</v>
      </c>
      <c r="R101" s="48">
        <v>4</v>
      </c>
      <c r="S101" s="48">
        <v>3</v>
      </c>
      <c r="T101" s="48">
        <v>2</v>
      </c>
      <c r="U101" s="48">
        <v>5</v>
      </c>
      <c r="V101" s="48">
        <v>5</v>
      </c>
      <c r="W101" s="48">
        <v>3</v>
      </c>
      <c r="X101" s="48">
        <v>4</v>
      </c>
      <c r="Y101" s="48">
        <v>4</v>
      </c>
      <c r="Z101" s="48">
        <v>5</v>
      </c>
      <c r="AA101" s="48">
        <v>5</v>
      </c>
      <c r="AB101" s="48">
        <v>4</v>
      </c>
      <c r="AC101" s="48">
        <v>5</v>
      </c>
      <c r="AD101" s="48">
        <v>4</v>
      </c>
      <c r="AE101" s="48">
        <v>5</v>
      </c>
      <c r="AF101" s="48">
        <v>5</v>
      </c>
      <c r="AG101" s="48">
        <v>4</v>
      </c>
      <c r="AH101" s="48">
        <v>4</v>
      </c>
      <c r="AI101" s="48">
        <v>3</v>
      </c>
      <c r="AJ101" s="48">
        <v>5</v>
      </c>
      <c r="AK101" s="60">
        <f t="shared" si="4"/>
        <v>79</v>
      </c>
      <c r="AL101" s="48">
        <v>4</v>
      </c>
      <c r="AM101" s="48">
        <v>4</v>
      </c>
      <c r="AN101" s="48">
        <v>3</v>
      </c>
      <c r="AO101" s="48">
        <v>4</v>
      </c>
      <c r="AP101" s="48">
        <v>4</v>
      </c>
      <c r="AQ101" s="48">
        <v>4</v>
      </c>
      <c r="AR101" s="48">
        <v>5</v>
      </c>
      <c r="AS101" s="48">
        <v>5</v>
      </c>
      <c r="AT101" s="48">
        <v>5</v>
      </c>
      <c r="AU101" s="61">
        <f t="shared" si="5"/>
        <v>38</v>
      </c>
    </row>
    <row r="102" spans="1:47" x14ac:dyDescent="0.25">
      <c r="A102" s="43">
        <v>101</v>
      </c>
      <c r="B102" s="48" t="s">
        <v>419</v>
      </c>
      <c r="C102" s="54" t="s">
        <v>512</v>
      </c>
      <c r="D102" s="54" t="s">
        <v>47</v>
      </c>
      <c r="E102" s="52">
        <f>VLOOKUP(B102,'Nilai Raport'!$B$2:$D$215,3,0)</f>
        <v>82.692307692307693</v>
      </c>
      <c r="F102" s="45" cm="1">
        <f t="array" ref="F102">ROUND(E102:E102,0)</f>
        <v>83</v>
      </c>
      <c r="G102" s="48">
        <v>3</v>
      </c>
      <c r="H102" s="48">
        <v>4</v>
      </c>
      <c r="I102" s="48">
        <v>4</v>
      </c>
      <c r="J102" s="48">
        <v>4</v>
      </c>
      <c r="K102" s="48">
        <v>3</v>
      </c>
      <c r="L102" s="48">
        <v>2</v>
      </c>
      <c r="M102" s="48">
        <v>3</v>
      </c>
      <c r="N102" s="48">
        <v>4</v>
      </c>
      <c r="O102" s="48">
        <v>4</v>
      </c>
      <c r="P102" s="48">
        <v>4</v>
      </c>
      <c r="Q102" s="59">
        <f t="shared" si="3"/>
        <v>35</v>
      </c>
      <c r="R102" s="48">
        <v>4</v>
      </c>
      <c r="S102" s="48">
        <v>5</v>
      </c>
      <c r="T102" s="48">
        <v>5</v>
      </c>
      <c r="U102" s="48">
        <v>4</v>
      </c>
      <c r="V102" s="48">
        <v>4</v>
      </c>
      <c r="W102" s="48">
        <v>4</v>
      </c>
      <c r="X102" s="48">
        <v>3</v>
      </c>
      <c r="Y102" s="48">
        <v>3</v>
      </c>
      <c r="Z102" s="48">
        <v>4</v>
      </c>
      <c r="AA102" s="48">
        <v>5</v>
      </c>
      <c r="AB102" s="48">
        <v>5</v>
      </c>
      <c r="AC102" s="48">
        <v>4</v>
      </c>
      <c r="AD102" s="48">
        <v>5</v>
      </c>
      <c r="AE102" s="48">
        <v>4</v>
      </c>
      <c r="AF102" s="48">
        <v>4</v>
      </c>
      <c r="AG102" s="48">
        <v>4</v>
      </c>
      <c r="AH102" s="48">
        <v>4</v>
      </c>
      <c r="AI102" s="48">
        <v>4</v>
      </c>
      <c r="AJ102" s="48">
        <v>4</v>
      </c>
      <c r="AK102" s="60">
        <f t="shared" si="4"/>
        <v>79</v>
      </c>
      <c r="AL102" s="48">
        <v>4</v>
      </c>
      <c r="AM102" s="48">
        <v>4</v>
      </c>
      <c r="AN102" s="48">
        <v>4</v>
      </c>
      <c r="AO102" s="48">
        <v>5</v>
      </c>
      <c r="AP102" s="48">
        <v>4</v>
      </c>
      <c r="AQ102" s="48">
        <v>4</v>
      </c>
      <c r="AR102" s="48">
        <v>4</v>
      </c>
      <c r="AS102" s="48">
        <v>4</v>
      </c>
      <c r="AT102" s="48">
        <v>4</v>
      </c>
      <c r="AU102" s="61">
        <f t="shared" si="5"/>
        <v>37</v>
      </c>
    </row>
    <row r="103" spans="1:47" x14ac:dyDescent="0.25">
      <c r="A103" s="43">
        <v>102</v>
      </c>
      <c r="B103" s="49" t="s">
        <v>420</v>
      </c>
      <c r="C103" s="55" t="s">
        <v>512</v>
      </c>
      <c r="D103" s="55" t="s">
        <v>47</v>
      </c>
      <c r="E103" s="52">
        <f>VLOOKUP(B103,'Nilai Raport'!$B$2:$D$215,3,0)</f>
        <v>83.461538461538467</v>
      </c>
      <c r="F103" s="45" cm="1">
        <f t="array" ref="F103">ROUND(E103:E103,0)</f>
        <v>83</v>
      </c>
      <c r="G103" s="49">
        <v>4</v>
      </c>
      <c r="H103" s="49">
        <v>4</v>
      </c>
      <c r="I103" s="49">
        <v>4</v>
      </c>
      <c r="J103" s="49">
        <v>5</v>
      </c>
      <c r="K103" s="49">
        <v>4</v>
      </c>
      <c r="L103" s="49">
        <v>3</v>
      </c>
      <c r="M103" s="49">
        <v>5</v>
      </c>
      <c r="N103" s="49">
        <v>4</v>
      </c>
      <c r="O103" s="49">
        <v>5</v>
      </c>
      <c r="P103" s="49">
        <v>3</v>
      </c>
      <c r="Q103" s="59">
        <f t="shared" si="3"/>
        <v>41</v>
      </c>
      <c r="R103" s="49">
        <v>4</v>
      </c>
      <c r="S103" s="49">
        <v>3</v>
      </c>
      <c r="T103" s="49">
        <v>4</v>
      </c>
      <c r="U103" s="49">
        <v>2</v>
      </c>
      <c r="V103" s="49">
        <v>4</v>
      </c>
      <c r="W103" s="49">
        <v>3</v>
      </c>
      <c r="X103" s="49">
        <v>4</v>
      </c>
      <c r="Y103" s="49">
        <v>4</v>
      </c>
      <c r="Z103" s="49">
        <v>4</v>
      </c>
      <c r="AA103" s="49">
        <v>4</v>
      </c>
      <c r="AB103" s="49">
        <v>4</v>
      </c>
      <c r="AC103" s="49">
        <v>4</v>
      </c>
      <c r="AD103" s="49">
        <v>4</v>
      </c>
      <c r="AE103" s="49">
        <v>4</v>
      </c>
      <c r="AF103" s="49">
        <v>5</v>
      </c>
      <c r="AG103" s="49">
        <v>3</v>
      </c>
      <c r="AH103" s="49">
        <v>4</v>
      </c>
      <c r="AI103" s="49">
        <v>5</v>
      </c>
      <c r="AJ103" s="49">
        <v>5</v>
      </c>
      <c r="AK103" s="60">
        <f t="shared" si="4"/>
        <v>74</v>
      </c>
      <c r="AL103" s="49">
        <v>4</v>
      </c>
      <c r="AM103" s="49">
        <v>3</v>
      </c>
      <c r="AN103" s="49">
        <v>4</v>
      </c>
      <c r="AO103" s="49">
        <v>4</v>
      </c>
      <c r="AP103" s="49">
        <v>3</v>
      </c>
      <c r="AQ103" s="49">
        <v>3</v>
      </c>
      <c r="AR103" s="49">
        <v>5</v>
      </c>
      <c r="AS103" s="49">
        <v>5</v>
      </c>
      <c r="AT103" s="49">
        <v>5</v>
      </c>
      <c r="AU103" s="61">
        <f t="shared" si="5"/>
        <v>36</v>
      </c>
    </row>
    <row r="104" spans="1:47" x14ac:dyDescent="0.25">
      <c r="A104" s="43">
        <v>103</v>
      </c>
      <c r="B104" s="42" t="s">
        <v>422</v>
      </c>
      <c r="C104" s="55" t="s">
        <v>511</v>
      </c>
      <c r="D104" s="55" t="s">
        <v>47</v>
      </c>
      <c r="E104" s="52">
        <f>VLOOKUP(B104,'Nilai Raport'!$B$2:$D$215,3,0)</f>
        <v>80.615384615384613</v>
      </c>
      <c r="F104" s="45" cm="1">
        <f t="array" ref="F104">ROUND(E104:E104,0)</f>
        <v>81</v>
      </c>
      <c r="G104" s="49">
        <v>4</v>
      </c>
      <c r="H104" s="49">
        <v>4</v>
      </c>
      <c r="I104" s="49">
        <v>4</v>
      </c>
      <c r="J104" s="49">
        <v>4</v>
      </c>
      <c r="K104" s="49">
        <v>4</v>
      </c>
      <c r="L104" s="49">
        <v>3</v>
      </c>
      <c r="M104" s="49">
        <v>4</v>
      </c>
      <c r="N104" s="49">
        <v>4</v>
      </c>
      <c r="O104" s="49">
        <v>4</v>
      </c>
      <c r="P104" s="49">
        <v>4</v>
      </c>
      <c r="Q104" s="59">
        <f t="shared" si="3"/>
        <v>39</v>
      </c>
      <c r="R104" s="49">
        <v>4</v>
      </c>
      <c r="S104" s="49">
        <v>4</v>
      </c>
      <c r="T104" s="49">
        <v>4</v>
      </c>
      <c r="U104" s="49">
        <v>3</v>
      </c>
      <c r="V104" s="49">
        <v>4</v>
      </c>
      <c r="W104" s="49">
        <v>3</v>
      </c>
      <c r="X104" s="49">
        <v>4</v>
      </c>
      <c r="Y104" s="49">
        <v>4</v>
      </c>
      <c r="Z104" s="49">
        <v>4</v>
      </c>
      <c r="AA104" s="49">
        <v>4</v>
      </c>
      <c r="AB104" s="49">
        <v>3</v>
      </c>
      <c r="AC104" s="49">
        <v>4</v>
      </c>
      <c r="AD104" s="49">
        <v>4</v>
      </c>
      <c r="AE104" s="49">
        <v>4</v>
      </c>
      <c r="AF104" s="49">
        <v>4</v>
      </c>
      <c r="AG104" s="49">
        <v>4</v>
      </c>
      <c r="AH104" s="49">
        <v>4</v>
      </c>
      <c r="AI104" s="49">
        <v>3</v>
      </c>
      <c r="AJ104" s="49">
        <v>4</v>
      </c>
      <c r="AK104" s="60">
        <f t="shared" si="4"/>
        <v>72</v>
      </c>
      <c r="AL104" s="49">
        <v>4</v>
      </c>
      <c r="AM104" s="49">
        <v>4</v>
      </c>
      <c r="AN104" s="49">
        <v>3</v>
      </c>
      <c r="AO104" s="49">
        <v>4</v>
      </c>
      <c r="AP104" s="49">
        <v>4</v>
      </c>
      <c r="AQ104" s="49">
        <v>3</v>
      </c>
      <c r="AR104" s="49">
        <v>4</v>
      </c>
      <c r="AS104" s="49">
        <v>4</v>
      </c>
      <c r="AT104" s="49">
        <v>4</v>
      </c>
      <c r="AU104" s="61">
        <f t="shared" si="5"/>
        <v>34</v>
      </c>
    </row>
    <row r="105" spans="1:47" x14ac:dyDescent="0.25">
      <c r="A105" s="43">
        <v>104</v>
      </c>
      <c r="B105" s="48" t="s">
        <v>423</v>
      </c>
      <c r="C105" s="54" t="s">
        <v>512</v>
      </c>
      <c r="D105" s="54" t="s">
        <v>47</v>
      </c>
      <c r="E105" s="52">
        <f>VLOOKUP(B105,'Nilai Raport'!$B$2:$D$215,3,0)</f>
        <v>82.15384615384616</v>
      </c>
      <c r="F105" s="45" cm="1">
        <f t="array" ref="F105">ROUND(E105:E105,0)</f>
        <v>82</v>
      </c>
      <c r="G105" s="48">
        <v>5</v>
      </c>
      <c r="H105" s="48">
        <v>4</v>
      </c>
      <c r="I105" s="48">
        <v>4</v>
      </c>
      <c r="J105" s="48">
        <v>3</v>
      </c>
      <c r="K105" s="48">
        <v>3</v>
      </c>
      <c r="L105" s="48">
        <v>3</v>
      </c>
      <c r="M105" s="48">
        <v>4</v>
      </c>
      <c r="N105" s="48">
        <v>4</v>
      </c>
      <c r="O105" s="48">
        <v>5</v>
      </c>
      <c r="P105" s="48">
        <v>3</v>
      </c>
      <c r="Q105" s="59">
        <f t="shared" si="3"/>
        <v>38</v>
      </c>
      <c r="R105" s="48">
        <v>4</v>
      </c>
      <c r="S105" s="48">
        <v>3</v>
      </c>
      <c r="T105" s="48">
        <v>4</v>
      </c>
      <c r="U105" s="48">
        <v>4</v>
      </c>
      <c r="V105" s="48">
        <v>4</v>
      </c>
      <c r="W105" s="48">
        <v>4</v>
      </c>
      <c r="X105" s="48">
        <v>3</v>
      </c>
      <c r="Y105" s="48">
        <v>4</v>
      </c>
      <c r="Z105" s="48">
        <v>5</v>
      </c>
      <c r="AA105" s="48">
        <v>5</v>
      </c>
      <c r="AB105" s="48">
        <v>4</v>
      </c>
      <c r="AC105" s="48">
        <v>3</v>
      </c>
      <c r="AD105" s="48">
        <v>4</v>
      </c>
      <c r="AE105" s="48">
        <v>5</v>
      </c>
      <c r="AF105" s="48">
        <v>4</v>
      </c>
      <c r="AG105" s="48">
        <v>4</v>
      </c>
      <c r="AH105" s="48">
        <v>4</v>
      </c>
      <c r="AI105" s="48">
        <v>5</v>
      </c>
      <c r="AJ105" s="48">
        <v>4</v>
      </c>
      <c r="AK105" s="60">
        <f t="shared" si="4"/>
        <v>77</v>
      </c>
      <c r="AL105" s="48">
        <v>4</v>
      </c>
      <c r="AM105" s="48">
        <v>3</v>
      </c>
      <c r="AN105" s="48">
        <v>4</v>
      </c>
      <c r="AO105" s="48">
        <v>3</v>
      </c>
      <c r="AP105" s="48">
        <v>3</v>
      </c>
      <c r="AQ105" s="48">
        <v>4</v>
      </c>
      <c r="AR105" s="48">
        <v>4</v>
      </c>
      <c r="AS105" s="48">
        <v>4</v>
      </c>
      <c r="AT105" s="48">
        <v>5</v>
      </c>
      <c r="AU105" s="61">
        <f t="shared" si="5"/>
        <v>34</v>
      </c>
    </row>
    <row r="106" spans="1:47" x14ac:dyDescent="0.25">
      <c r="A106" s="43">
        <v>105</v>
      </c>
      <c r="B106" s="48" t="s">
        <v>425</v>
      </c>
      <c r="C106" s="54" t="s">
        <v>512</v>
      </c>
      <c r="D106" s="54" t="s">
        <v>47</v>
      </c>
      <c r="E106" s="52">
        <f>VLOOKUP(B106,'Nilai Raport'!$B$2:$D$215,3,0)</f>
        <v>72.84615384615384</v>
      </c>
      <c r="F106" s="45" cm="1">
        <f t="array" ref="F106">ROUND(E106:E106,0)</f>
        <v>73</v>
      </c>
      <c r="G106" s="48">
        <v>5</v>
      </c>
      <c r="H106" s="48">
        <v>4</v>
      </c>
      <c r="I106" s="48">
        <v>5</v>
      </c>
      <c r="J106" s="48">
        <v>5</v>
      </c>
      <c r="K106" s="48">
        <v>3</v>
      </c>
      <c r="L106" s="48">
        <v>3</v>
      </c>
      <c r="M106" s="48">
        <v>5</v>
      </c>
      <c r="N106" s="48">
        <v>5</v>
      </c>
      <c r="O106" s="48">
        <v>5</v>
      </c>
      <c r="P106" s="48">
        <v>5</v>
      </c>
      <c r="Q106" s="59">
        <f t="shared" si="3"/>
        <v>45</v>
      </c>
      <c r="R106" s="48">
        <v>2</v>
      </c>
      <c r="S106" s="48">
        <v>4</v>
      </c>
      <c r="T106" s="48">
        <v>3</v>
      </c>
      <c r="U106" s="48">
        <v>2</v>
      </c>
      <c r="V106" s="48">
        <v>5</v>
      </c>
      <c r="W106" s="48">
        <v>5</v>
      </c>
      <c r="X106" s="48">
        <v>3</v>
      </c>
      <c r="Y106" s="48">
        <v>3</v>
      </c>
      <c r="Z106" s="48">
        <v>5</v>
      </c>
      <c r="AA106" s="48">
        <v>3</v>
      </c>
      <c r="AB106" s="48">
        <v>5</v>
      </c>
      <c r="AC106" s="48">
        <v>5</v>
      </c>
      <c r="AD106" s="48">
        <v>4</v>
      </c>
      <c r="AE106" s="48">
        <v>5</v>
      </c>
      <c r="AF106" s="48">
        <v>5</v>
      </c>
      <c r="AG106" s="48">
        <v>3</v>
      </c>
      <c r="AH106" s="48">
        <v>5</v>
      </c>
      <c r="AI106" s="48">
        <v>3</v>
      </c>
      <c r="AJ106" s="48">
        <v>5</v>
      </c>
      <c r="AK106" s="60">
        <f t="shared" si="4"/>
        <v>75</v>
      </c>
      <c r="AL106" s="48">
        <v>3</v>
      </c>
      <c r="AM106" s="48">
        <v>3</v>
      </c>
      <c r="AN106" s="48">
        <v>4</v>
      </c>
      <c r="AO106" s="48">
        <v>4</v>
      </c>
      <c r="AP106" s="48">
        <v>4</v>
      </c>
      <c r="AQ106" s="48">
        <v>3</v>
      </c>
      <c r="AR106" s="48">
        <v>5</v>
      </c>
      <c r="AS106" s="48">
        <v>5</v>
      </c>
      <c r="AT106" s="48">
        <v>5</v>
      </c>
      <c r="AU106" s="61">
        <f t="shared" si="5"/>
        <v>36</v>
      </c>
    </row>
    <row r="107" spans="1:47" x14ac:dyDescent="0.25">
      <c r="A107" s="43">
        <v>106</v>
      </c>
      <c r="B107" s="49" t="s">
        <v>426</v>
      </c>
      <c r="C107" s="55" t="s">
        <v>512</v>
      </c>
      <c r="D107" s="55" t="s">
        <v>47</v>
      </c>
      <c r="E107" s="52">
        <f>VLOOKUP(B107,'Nilai Raport'!$B$2:$D$215,3,0)</f>
        <v>80.769230769230774</v>
      </c>
      <c r="F107" s="45" cm="1">
        <f t="array" ref="F107">ROUND(E107:E107,0)</f>
        <v>81</v>
      </c>
      <c r="G107" s="49">
        <v>3</v>
      </c>
      <c r="H107" s="49">
        <v>3</v>
      </c>
      <c r="I107" s="49">
        <v>4</v>
      </c>
      <c r="J107" s="49">
        <v>5</v>
      </c>
      <c r="K107" s="49">
        <v>3</v>
      </c>
      <c r="L107" s="49">
        <v>4</v>
      </c>
      <c r="M107" s="49">
        <v>4</v>
      </c>
      <c r="N107" s="49">
        <v>3</v>
      </c>
      <c r="O107" s="49">
        <v>3</v>
      </c>
      <c r="P107" s="49">
        <v>2</v>
      </c>
      <c r="Q107" s="59">
        <f t="shared" si="3"/>
        <v>34</v>
      </c>
      <c r="R107" s="49">
        <v>4</v>
      </c>
      <c r="S107" s="49">
        <v>4</v>
      </c>
      <c r="T107" s="49">
        <v>4</v>
      </c>
      <c r="U107" s="49">
        <v>4</v>
      </c>
      <c r="V107" s="49">
        <v>5</v>
      </c>
      <c r="W107" s="49">
        <v>3</v>
      </c>
      <c r="X107" s="49">
        <v>4</v>
      </c>
      <c r="Y107" s="49">
        <v>4</v>
      </c>
      <c r="Z107" s="49">
        <v>4</v>
      </c>
      <c r="AA107" s="49">
        <v>3</v>
      </c>
      <c r="AB107" s="49">
        <v>3</v>
      </c>
      <c r="AC107" s="49">
        <v>3</v>
      </c>
      <c r="AD107" s="49">
        <v>4</v>
      </c>
      <c r="AE107" s="49">
        <v>4</v>
      </c>
      <c r="AF107" s="49">
        <v>4</v>
      </c>
      <c r="AG107" s="49">
        <v>3</v>
      </c>
      <c r="AH107" s="49">
        <v>3</v>
      </c>
      <c r="AI107" s="49">
        <v>3</v>
      </c>
      <c r="AJ107" s="49">
        <v>3</v>
      </c>
      <c r="AK107" s="60">
        <f t="shared" si="4"/>
        <v>69</v>
      </c>
      <c r="AL107" s="49">
        <v>4</v>
      </c>
      <c r="AM107" s="49">
        <v>4</v>
      </c>
      <c r="AN107" s="49">
        <v>4</v>
      </c>
      <c r="AO107" s="49">
        <v>5</v>
      </c>
      <c r="AP107" s="49">
        <v>4</v>
      </c>
      <c r="AQ107" s="49">
        <v>5</v>
      </c>
      <c r="AR107" s="49">
        <v>2</v>
      </c>
      <c r="AS107" s="49">
        <v>4</v>
      </c>
      <c r="AT107" s="49">
        <v>5</v>
      </c>
      <c r="AU107" s="61">
        <f t="shared" si="5"/>
        <v>37</v>
      </c>
    </row>
    <row r="108" spans="1:47" x14ac:dyDescent="0.25">
      <c r="A108" s="43">
        <v>107</v>
      </c>
      <c r="B108" s="49" t="s">
        <v>428</v>
      </c>
      <c r="C108" s="55" t="s">
        <v>512</v>
      </c>
      <c r="D108" s="55" t="s">
        <v>47</v>
      </c>
      <c r="E108" s="52">
        <f>VLOOKUP(B108,'Nilai Raport'!$B$2:$D$215,3,0)</f>
        <v>84.615384615384613</v>
      </c>
      <c r="F108" s="45" cm="1">
        <f t="array" ref="F108">ROUND(E108:E108,0)</f>
        <v>85</v>
      </c>
      <c r="G108" s="49">
        <v>5</v>
      </c>
      <c r="H108" s="49">
        <v>5</v>
      </c>
      <c r="I108" s="49">
        <v>4</v>
      </c>
      <c r="J108" s="49">
        <v>3</v>
      </c>
      <c r="K108" s="49">
        <v>5</v>
      </c>
      <c r="L108" s="49">
        <v>4</v>
      </c>
      <c r="M108" s="49">
        <v>5</v>
      </c>
      <c r="N108" s="49">
        <v>5</v>
      </c>
      <c r="O108" s="49">
        <v>4</v>
      </c>
      <c r="P108" s="49">
        <v>4</v>
      </c>
      <c r="Q108" s="59">
        <f t="shared" si="3"/>
        <v>44</v>
      </c>
      <c r="R108" s="49">
        <v>5</v>
      </c>
      <c r="S108" s="49">
        <v>5</v>
      </c>
      <c r="T108" s="49">
        <v>4</v>
      </c>
      <c r="U108" s="49">
        <v>5</v>
      </c>
      <c r="V108" s="49">
        <v>4</v>
      </c>
      <c r="W108" s="49">
        <v>4</v>
      </c>
      <c r="X108" s="49">
        <v>4</v>
      </c>
      <c r="Y108" s="49">
        <v>4</v>
      </c>
      <c r="Z108" s="49">
        <v>5</v>
      </c>
      <c r="AA108" s="49">
        <v>4</v>
      </c>
      <c r="AB108" s="49">
        <v>3</v>
      </c>
      <c r="AC108" s="49">
        <v>4</v>
      </c>
      <c r="AD108" s="49">
        <v>5</v>
      </c>
      <c r="AE108" s="49">
        <v>3</v>
      </c>
      <c r="AF108" s="49">
        <v>4</v>
      </c>
      <c r="AG108" s="49">
        <v>4</v>
      </c>
      <c r="AH108" s="49">
        <v>4</v>
      </c>
      <c r="AI108" s="49">
        <v>3</v>
      </c>
      <c r="AJ108" s="49">
        <v>3</v>
      </c>
      <c r="AK108" s="60">
        <f t="shared" si="4"/>
        <v>77</v>
      </c>
      <c r="AL108" s="49">
        <v>4</v>
      </c>
      <c r="AM108" s="49">
        <v>4</v>
      </c>
      <c r="AN108" s="49">
        <v>4</v>
      </c>
      <c r="AO108" s="49">
        <v>4</v>
      </c>
      <c r="AP108" s="49">
        <v>5</v>
      </c>
      <c r="AQ108" s="49">
        <v>4</v>
      </c>
      <c r="AR108" s="49">
        <v>4</v>
      </c>
      <c r="AS108" s="49">
        <v>4</v>
      </c>
      <c r="AT108" s="49">
        <v>5</v>
      </c>
      <c r="AU108" s="61">
        <f t="shared" si="5"/>
        <v>38</v>
      </c>
    </row>
    <row r="109" spans="1:47" x14ac:dyDescent="0.25">
      <c r="A109" s="43">
        <v>108</v>
      </c>
      <c r="B109" s="48" t="s">
        <v>429</v>
      </c>
      <c r="C109" s="54" t="s">
        <v>512</v>
      </c>
      <c r="D109" s="54" t="s">
        <v>47</v>
      </c>
      <c r="E109" s="52">
        <f>VLOOKUP(B109,'Nilai Raport'!$B$2:$D$215,3,0)</f>
        <v>82.230769230769226</v>
      </c>
      <c r="F109" s="45" cm="1">
        <f t="array" ref="F109">ROUND(E109:E109,0)</f>
        <v>82</v>
      </c>
      <c r="G109" s="48">
        <v>3</v>
      </c>
      <c r="H109" s="48">
        <v>5</v>
      </c>
      <c r="I109" s="48">
        <v>5</v>
      </c>
      <c r="J109" s="48">
        <v>3</v>
      </c>
      <c r="K109" s="48">
        <v>2</v>
      </c>
      <c r="L109" s="48">
        <v>1</v>
      </c>
      <c r="M109" s="48">
        <v>3</v>
      </c>
      <c r="N109" s="48">
        <v>3</v>
      </c>
      <c r="O109" s="48">
        <v>3</v>
      </c>
      <c r="P109" s="48">
        <v>5</v>
      </c>
      <c r="Q109" s="59">
        <f t="shared" si="3"/>
        <v>33</v>
      </c>
      <c r="R109" s="48">
        <v>3</v>
      </c>
      <c r="S109" s="48">
        <v>4</v>
      </c>
      <c r="T109" s="48">
        <v>4</v>
      </c>
      <c r="U109" s="48">
        <v>1</v>
      </c>
      <c r="V109" s="48">
        <v>5</v>
      </c>
      <c r="W109" s="48">
        <v>2</v>
      </c>
      <c r="X109" s="48">
        <v>3</v>
      </c>
      <c r="Y109" s="48">
        <v>2</v>
      </c>
      <c r="Z109" s="48">
        <v>5</v>
      </c>
      <c r="AA109" s="48">
        <v>2</v>
      </c>
      <c r="AB109" s="48">
        <v>2</v>
      </c>
      <c r="AC109" s="48">
        <v>4</v>
      </c>
      <c r="AD109" s="48">
        <v>5</v>
      </c>
      <c r="AE109" s="48">
        <v>5</v>
      </c>
      <c r="AF109" s="48">
        <v>5</v>
      </c>
      <c r="AG109" s="48">
        <v>5</v>
      </c>
      <c r="AH109" s="48">
        <v>4</v>
      </c>
      <c r="AI109" s="48">
        <v>4</v>
      </c>
      <c r="AJ109" s="48">
        <v>4</v>
      </c>
      <c r="AK109" s="60">
        <f t="shared" si="4"/>
        <v>69</v>
      </c>
      <c r="AL109" s="48">
        <v>5</v>
      </c>
      <c r="AM109" s="48">
        <v>5</v>
      </c>
      <c r="AN109" s="48">
        <v>5</v>
      </c>
      <c r="AO109" s="48">
        <v>5</v>
      </c>
      <c r="AP109" s="48">
        <v>5</v>
      </c>
      <c r="AQ109" s="48">
        <v>5</v>
      </c>
      <c r="AR109" s="48">
        <v>5</v>
      </c>
      <c r="AS109" s="48">
        <v>3</v>
      </c>
      <c r="AT109" s="48">
        <v>5</v>
      </c>
      <c r="AU109" s="61">
        <f t="shared" si="5"/>
        <v>43</v>
      </c>
    </row>
    <row r="110" spans="1:47" x14ac:dyDescent="0.25">
      <c r="A110" s="43">
        <v>109</v>
      </c>
      <c r="B110" s="49" t="s">
        <v>88</v>
      </c>
      <c r="C110" s="55" t="s">
        <v>511</v>
      </c>
      <c r="D110" s="55" t="s">
        <v>47</v>
      </c>
      <c r="E110" s="52">
        <f>VLOOKUP(B110,'Nilai Raport'!$B$2:$D$215,3,0)</f>
        <v>84.769230769230774</v>
      </c>
      <c r="F110" s="45" cm="1">
        <f t="array" ref="F110">ROUND(E110:E110,0)</f>
        <v>85</v>
      </c>
      <c r="G110" s="49">
        <v>3</v>
      </c>
      <c r="H110" s="49">
        <v>5</v>
      </c>
      <c r="I110" s="49">
        <v>3</v>
      </c>
      <c r="J110" s="49">
        <v>5</v>
      </c>
      <c r="K110" s="49">
        <v>4</v>
      </c>
      <c r="L110" s="49">
        <v>2</v>
      </c>
      <c r="M110" s="49">
        <v>3</v>
      </c>
      <c r="N110" s="49">
        <v>3</v>
      </c>
      <c r="O110" s="49">
        <v>3</v>
      </c>
      <c r="P110" s="49">
        <v>3</v>
      </c>
      <c r="Q110" s="59">
        <f t="shared" si="3"/>
        <v>34</v>
      </c>
      <c r="R110" s="49">
        <v>4</v>
      </c>
      <c r="S110" s="49">
        <v>3</v>
      </c>
      <c r="T110" s="49">
        <v>1</v>
      </c>
      <c r="U110" s="49">
        <v>4</v>
      </c>
      <c r="V110" s="49">
        <v>4</v>
      </c>
      <c r="W110" s="49">
        <v>4</v>
      </c>
      <c r="X110" s="49">
        <v>3</v>
      </c>
      <c r="Y110" s="49">
        <v>4</v>
      </c>
      <c r="Z110" s="49">
        <v>3</v>
      </c>
      <c r="AA110" s="49">
        <v>4</v>
      </c>
      <c r="AB110" s="49">
        <v>4</v>
      </c>
      <c r="AC110" s="49">
        <v>4</v>
      </c>
      <c r="AD110" s="49">
        <v>4</v>
      </c>
      <c r="AE110" s="49">
        <v>4</v>
      </c>
      <c r="AF110" s="49">
        <v>4</v>
      </c>
      <c r="AG110" s="49">
        <v>3</v>
      </c>
      <c r="AH110" s="49">
        <v>3</v>
      </c>
      <c r="AI110" s="49">
        <v>3</v>
      </c>
      <c r="AJ110" s="49">
        <v>5</v>
      </c>
      <c r="AK110" s="60">
        <f t="shared" si="4"/>
        <v>68</v>
      </c>
      <c r="AL110" s="49">
        <v>4</v>
      </c>
      <c r="AM110" s="49">
        <v>3</v>
      </c>
      <c r="AN110" s="49">
        <v>4</v>
      </c>
      <c r="AO110" s="49">
        <v>4</v>
      </c>
      <c r="AP110" s="49">
        <v>4</v>
      </c>
      <c r="AQ110" s="49">
        <v>5</v>
      </c>
      <c r="AR110" s="49">
        <v>3</v>
      </c>
      <c r="AS110" s="49">
        <v>5</v>
      </c>
      <c r="AT110" s="49">
        <v>5</v>
      </c>
      <c r="AU110" s="61">
        <f t="shared" si="5"/>
        <v>37</v>
      </c>
    </row>
    <row r="111" spans="1:47" x14ac:dyDescent="0.25">
      <c r="A111" s="43">
        <v>110</v>
      </c>
      <c r="B111" s="48" t="s">
        <v>430</v>
      </c>
      <c r="C111" s="54" t="s">
        <v>512</v>
      </c>
      <c r="D111" s="54" t="s">
        <v>47</v>
      </c>
      <c r="E111" s="52">
        <f>VLOOKUP(B111,'Nilai Raport'!$B$2:$D$215,3,0)</f>
        <v>84.230769230769226</v>
      </c>
      <c r="F111" s="45" cm="1">
        <f t="array" ref="F111">ROUND(E111:E111,0)</f>
        <v>84</v>
      </c>
      <c r="G111" s="48">
        <v>3</v>
      </c>
      <c r="H111" s="48">
        <v>5</v>
      </c>
      <c r="I111" s="48">
        <v>5</v>
      </c>
      <c r="J111" s="48">
        <v>5</v>
      </c>
      <c r="K111" s="48">
        <v>5</v>
      </c>
      <c r="L111" s="48">
        <v>5</v>
      </c>
      <c r="M111" s="48">
        <v>5</v>
      </c>
      <c r="N111" s="48">
        <v>5</v>
      </c>
      <c r="O111" s="48">
        <v>5</v>
      </c>
      <c r="P111" s="48">
        <v>5</v>
      </c>
      <c r="Q111" s="59">
        <f t="shared" si="3"/>
        <v>48</v>
      </c>
      <c r="R111" s="48">
        <v>3</v>
      </c>
      <c r="S111" s="48">
        <v>3</v>
      </c>
      <c r="T111" s="48">
        <v>3</v>
      </c>
      <c r="U111" s="48">
        <v>5</v>
      </c>
      <c r="V111" s="48">
        <v>5</v>
      </c>
      <c r="W111" s="48">
        <v>3</v>
      </c>
      <c r="X111" s="48">
        <v>4</v>
      </c>
      <c r="Y111" s="48">
        <v>3</v>
      </c>
      <c r="Z111" s="48">
        <v>4</v>
      </c>
      <c r="AA111" s="48">
        <v>4</v>
      </c>
      <c r="AB111" s="48">
        <v>4</v>
      </c>
      <c r="AC111" s="48">
        <v>4</v>
      </c>
      <c r="AD111" s="48">
        <v>3</v>
      </c>
      <c r="AE111" s="48">
        <v>5</v>
      </c>
      <c r="AF111" s="48">
        <v>4</v>
      </c>
      <c r="AG111" s="48">
        <v>4</v>
      </c>
      <c r="AH111" s="48">
        <v>4</v>
      </c>
      <c r="AI111" s="48">
        <v>3</v>
      </c>
      <c r="AJ111" s="48">
        <v>4</v>
      </c>
      <c r="AK111" s="60">
        <f t="shared" si="4"/>
        <v>72</v>
      </c>
      <c r="AL111" s="48">
        <v>4</v>
      </c>
      <c r="AM111" s="48">
        <v>3</v>
      </c>
      <c r="AN111" s="48">
        <v>3</v>
      </c>
      <c r="AO111" s="48">
        <v>4</v>
      </c>
      <c r="AP111" s="48">
        <v>4</v>
      </c>
      <c r="AQ111" s="48">
        <v>5</v>
      </c>
      <c r="AR111" s="48">
        <v>5</v>
      </c>
      <c r="AS111" s="48">
        <v>5</v>
      </c>
      <c r="AT111" s="48">
        <v>5</v>
      </c>
      <c r="AU111" s="61">
        <f t="shared" si="5"/>
        <v>38</v>
      </c>
    </row>
    <row r="112" spans="1:47" x14ac:dyDescent="0.25">
      <c r="A112" s="43">
        <v>111</v>
      </c>
      <c r="B112" s="42" t="s">
        <v>431</v>
      </c>
      <c r="C112" s="55" t="s">
        <v>512</v>
      </c>
      <c r="D112" s="55" t="s">
        <v>47</v>
      </c>
      <c r="E112" s="52">
        <f>VLOOKUP(B112,'Nilai Raport'!$B$2:$D$215,3,0)</f>
        <v>83.615384615384613</v>
      </c>
      <c r="F112" s="45" cm="1">
        <f t="array" ref="F112">ROUND(E112:E112,0)</f>
        <v>84</v>
      </c>
      <c r="G112" s="49">
        <v>4</v>
      </c>
      <c r="H112" s="49">
        <v>4</v>
      </c>
      <c r="I112" s="49">
        <v>4</v>
      </c>
      <c r="J112" s="49">
        <v>4</v>
      </c>
      <c r="K112" s="49">
        <v>4</v>
      </c>
      <c r="L112" s="49">
        <v>4</v>
      </c>
      <c r="M112" s="49">
        <v>4</v>
      </c>
      <c r="N112" s="49">
        <v>4</v>
      </c>
      <c r="O112" s="49">
        <v>4</v>
      </c>
      <c r="P112" s="49">
        <v>4</v>
      </c>
      <c r="Q112" s="59">
        <f t="shared" si="3"/>
        <v>40</v>
      </c>
      <c r="R112" s="49">
        <v>4</v>
      </c>
      <c r="S112" s="49">
        <v>4</v>
      </c>
      <c r="T112" s="49">
        <v>4</v>
      </c>
      <c r="U112" s="49">
        <v>4</v>
      </c>
      <c r="V112" s="49">
        <v>4</v>
      </c>
      <c r="W112" s="49">
        <v>4</v>
      </c>
      <c r="X112" s="49">
        <v>4</v>
      </c>
      <c r="Y112" s="49">
        <v>4</v>
      </c>
      <c r="Z112" s="49">
        <v>4</v>
      </c>
      <c r="AA112" s="49">
        <v>4</v>
      </c>
      <c r="AB112" s="49">
        <v>4</v>
      </c>
      <c r="AC112" s="49">
        <v>4</v>
      </c>
      <c r="AD112" s="49">
        <v>4</v>
      </c>
      <c r="AE112" s="49">
        <v>4</v>
      </c>
      <c r="AF112" s="49">
        <v>4</v>
      </c>
      <c r="AG112" s="49">
        <v>4</v>
      </c>
      <c r="AH112" s="49">
        <v>4</v>
      </c>
      <c r="AI112" s="49">
        <v>4</v>
      </c>
      <c r="AJ112" s="49">
        <v>4</v>
      </c>
      <c r="AK112" s="60">
        <f t="shared" si="4"/>
        <v>76</v>
      </c>
      <c r="AL112" s="49">
        <v>4</v>
      </c>
      <c r="AM112" s="49">
        <v>4</v>
      </c>
      <c r="AN112" s="49">
        <v>4</v>
      </c>
      <c r="AO112" s="49">
        <v>4</v>
      </c>
      <c r="AP112" s="49">
        <v>4</v>
      </c>
      <c r="AQ112" s="49">
        <v>4</v>
      </c>
      <c r="AR112" s="49">
        <v>4</v>
      </c>
      <c r="AS112" s="49">
        <v>4</v>
      </c>
      <c r="AT112" s="49">
        <v>4</v>
      </c>
      <c r="AU112" s="61">
        <f t="shared" si="5"/>
        <v>36</v>
      </c>
    </row>
    <row r="113" spans="1:47" x14ac:dyDescent="0.25">
      <c r="A113" s="43">
        <v>112</v>
      </c>
      <c r="B113" s="49" t="s">
        <v>432</v>
      </c>
      <c r="C113" s="55" t="s">
        <v>512</v>
      </c>
      <c r="D113" s="55" t="s">
        <v>47</v>
      </c>
      <c r="E113" s="52">
        <f>VLOOKUP(B113,'Nilai Raport'!$B$2:$D$215,3,0)</f>
        <v>81.538461538461533</v>
      </c>
      <c r="F113" s="45" cm="1">
        <f t="array" ref="F113">ROUND(E113:E113,0)</f>
        <v>82</v>
      </c>
      <c r="G113" s="49">
        <v>3</v>
      </c>
      <c r="H113" s="49">
        <v>4</v>
      </c>
      <c r="I113" s="49">
        <v>3</v>
      </c>
      <c r="J113" s="49">
        <v>4</v>
      </c>
      <c r="K113" s="49">
        <v>3</v>
      </c>
      <c r="L113" s="49">
        <v>3</v>
      </c>
      <c r="M113" s="49">
        <v>4</v>
      </c>
      <c r="N113" s="49">
        <v>4</v>
      </c>
      <c r="O113" s="49">
        <v>3</v>
      </c>
      <c r="P113" s="49">
        <v>4</v>
      </c>
      <c r="Q113" s="59">
        <f t="shared" si="3"/>
        <v>35</v>
      </c>
      <c r="R113" s="49">
        <v>5</v>
      </c>
      <c r="S113" s="49">
        <v>5</v>
      </c>
      <c r="T113" s="49">
        <v>5</v>
      </c>
      <c r="U113" s="49">
        <v>5</v>
      </c>
      <c r="V113" s="49">
        <v>5</v>
      </c>
      <c r="W113" s="49">
        <v>3</v>
      </c>
      <c r="X113" s="49">
        <v>3</v>
      </c>
      <c r="Y113" s="49">
        <v>4</v>
      </c>
      <c r="Z113" s="49">
        <v>4</v>
      </c>
      <c r="AA113" s="49">
        <v>4</v>
      </c>
      <c r="AB113" s="49">
        <v>4</v>
      </c>
      <c r="AC113" s="49">
        <v>4</v>
      </c>
      <c r="AD113" s="49">
        <v>3</v>
      </c>
      <c r="AE113" s="49">
        <v>4</v>
      </c>
      <c r="AF113" s="49">
        <v>3</v>
      </c>
      <c r="AG113" s="49">
        <v>3</v>
      </c>
      <c r="AH113" s="49">
        <v>3</v>
      </c>
      <c r="AI113" s="49">
        <v>5</v>
      </c>
      <c r="AJ113" s="49">
        <v>4</v>
      </c>
      <c r="AK113" s="60">
        <f t="shared" si="4"/>
        <v>76</v>
      </c>
      <c r="AL113" s="49">
        <v>3</v>
      </c>
      <c r="AM113" s="49">
        <v>3</v>
      </c>
      <c r="AN113" s="49">
        <v>2</v>
      </c>
      <c r="AO113" s="49">
        <v>3</v>
      </c>
      <c r="AP113" s="49">
        <v>3</v>
      </c>
      <c r="AQ113" s="49">
        <v>3</v>
      </c>
      <c r="AR113" s="49">
        <v>3</v>
      </c>
      <c r="AS113" s="49">
        <v>3</v>
      </c>
      <c r="AT113" s="49">
        <v>3</v>
      </c>
      <c r="AU113" s="61">
        <f t="shared" si="5"/>
        <v>26</v>
      </c>
    </row>
    <row r="114" spans="1:47" x14ac:dyDescent="0.25">
      <c r="A114" s="43">
        <v>113</v>
      </c>
      <c r="B114" s="48" t="s">
        <v>85</v>
      </c>
      <c r="C114" s="54" t="s">
        <v>512</v>
      </c>
      <c r="D114" s="54" t="s">
        <v>47</v>
      </c>
      <c r="E114" s="52">
        <f>VLOOKUP(B114,'Nilai Raport'!$B$2:$D$215,3,0)</f>
        <v>81.538461538461533</v>
      </c>
      <c r="F114" s="45" cm="1">
        <f t="array" ref="F114">ROUND(E114:E114,0)</f>
        <v>82</v>
      </c>
      <c r="G114" s="48">
        <v>4</v>
      </c>
      <c r="H114" s="48">
        <v>5</v>
      </c>
      <c r="I114" s="48">
        <v>5</v>
      </c>
      <c r="J114" s="48">
        <v>5</v>
      </c>
      <c r="K114" s="48">
        <v>3</v>
      </c>
      <c r="L114" s="48">
        <v>3</v>
      </c>
      <c r="M114" s="48">
        <v>4</v>
      </c>
      <c r="N114" s="48">
        <v>3</v>
      </c>
      <c r="O114" s="48">
        <v>4</v>
      </c>
      <c r="P114" s="48">
        <v>4</v>
      </c>
      <c r="Q114" s="59">
        <f t="shared" si="3"/>
        <v>40</v>
      </c>
      <c r="R114" s="48">
        <v>3</v>
      </c>
      <c r="S114" s="48">
        <v>3</v>
      </c>
      <c r="T114" s="48">
        <v>3</v>
      </c>
      <c r="U114" s="48">
        <v>3</v>
      </c>
      <c r="V114" s="48">
        <v>4</v>
      </c>
      <c r="W114" s="48">
        <v>3</v>
      </c>
      <c r="X114" s="48">
        <v>4</v>
      </c>
      <c r="Y114" s="48">
        <v>3</v>
      </c>
      <c r="Z114" s="48">
        <v>4</v>
      </c>
      <c r="AA114" s="48">
        <v>4</v>
      </c>
      <c r="AB114" s="48">
        <v>3</v>
      </c>
      <c r="AC114" s="48">
        <v>3</v>
      </c>
      <c r="AD114" s="48">
        <v>5</v>
      </c>
      <c r="AE114" s="48">
        <v>5</v>
      </c>
      <c r="AF114" s="48">
        <v>5</v>
      </c>
      <c r="AG114" s="48">
        <v>5</v>
      </c>
      <c r="AH114" s="48">
        <v>4</v>
      </c>
      <c r="AI114" s="48">
        <v>5</v>
      </c>
      <c r="AJ114" s="48">
        <v>5</v>
      </c>
      <c r="AK114" s="60">
        <f t="shared" si="4"/>
        <v>74</v>
      </c>
      <c r="AL114" s="48">
        <v>5</v>
      </c>
      <c r="AM114" s="48">
        <v>3</v>
      </c>
      <c r="AN114" s="48">
        <v>3</v>
      </c>
      <c r="AO114" s="48">
        <v>4</v>
      </c>
      <c r="AP114" s="48">
        <v>4</v>
      </c>
      <c r="AQ114" s="48">
        <v>4</v>
      </c>
      <c r="AR114" s="48">
        <v>3</v>
      </c>
      <c r="AS114" s="48">
        <v>4</v>
      </c>
      <c r="AT114" s="48">
        <v>3</v>
      </c>
      <c r="AU114" s="61">
        <f t="shared" si="5"/>
        <v>33</v>
      </c>
    </row>
    <row r="115" spans="1:47" x14ac:dyDescent="0.25">
      <c r="A115" s="43">
        <v>114</v>
      </c>
      <c r="B115" s="49" t="s">
        <v>436</v>
      </c>
      <c r="C115" s="55" t="s">
        <v>512</v>
      </c>
      <c r="D115" s="55" t="s">
        <v>47</v>
      </c>
      <c r="E115" s="52">
        <f>VLOOKUP(B115,'Nilai Raport'!$B$2:$D$215,3,0)</f>
        <v>82</v>
      </c>
      <c r="F115" s="45" cm="1">
        <f t="array" ref="F115">ROUND(E115:E115,0)</f>
        <v>82</v>
      </c>
      <c r="G115" s="49">
        <v>4</v>
      </c>
      <c r="H115" s="49">
        <v>5</v>
      </c>
      <c r="I115" s="49">
        <v>5</v>
      </c>
      <c r="J115" s="49">
        <v>5</v>
      </c>
      <c r="K115" s="49">
        <v>3</v>
      </c>
      <c r="L115" s="49">
        <v>3</v>
      </c>
      <c r="M115" s="49">
        <v>3</v>
      </c>
      <c r="N115" s="49">
        <v>3</v>
      </c>
      <c r="O115" s="49">
        <v>4</v>
      </c>
      <c r="P115" s="49">
        <v>5</v>
      </c>
      <c r="Q115" s="59">
        <f t="shared" si="3"/>
        <v>40</v>
      </c>
      <c r="R115" s="49">
        <v>5</v>
      </c>
      <c r="S115" s="49">
        <v>3</v>
      </c>
      <c r="T115" s="49">
        <v>4</v>
      </c>
      <c r="U115" s="49">
        <v>4</v>
      </c>
      <c r="V115" s="49">
        <v>5</v>
      </c>
      <c r="W115" s="49">
        <v>3</v>
      </c>
      <c r="X115" s="49">
        <v>4</v>
      </c>
      <c r="Y115" s="49">
        <v>3</v>
      </c>
      <c r="Z115" s="49">
        <v>4</v>
      </c>
      <c r="AA115" s="49">
        <v>5</v>
      </c>
      <c r="AB115" s="49">
        <v>5</v>
      </c>
      <c r="AC115" s="49">
        <v>5</v>
      </c>
      <c r="AD115" s="49">
        <v>5</v>
      </c>
      <c r="AE115" s="49">
        <v>5</v>
      </c>
      <c r="AF115" s="49">
        <v>5</v>
      </c>
      <c r="AG115" s="49">
        <v>5</v>
      </c>
      <c r="AH115" s="49">
        <v>4</v>
      </c>
      <c r="AI115" s="49">
        <v>5</v>
      </c>
      <c r="AJ115" s="49">
        <v>5</v>
      </c>
      <c r="AK115" s="60">
        <f t="shared" si="4"/>
        <v>84</v>
      </c>
      <c r="AL115" s="49">
        <v>4</v>
      </c>
      <c r="AM115" s="49">
        <v>4</v>
      </c>
      <c r="AN115" s="49">
        <v>3</v>
      </c>
      <c r="AO115" s="49">
        <v>5</v>
      </c>
      <c r="AP115" s="49">
        <v>4</v>
      </c>
      <c r="AQ115" s="49">
        <v>4</v>
      </c>
      <c r="AR115" s="49">
        <v>5</v>
      </c>
      <c r="AS115" s="49">
        <v>5</v>
      </c>
      <c r="AT115" s="49">
        <v>5</v>
      </c>
      <c r="AU115" s="61">
        <f t="shared" si="5"/>
        <v>39</v>
      </c>
    </row>
    <row r="116" spans="1:47" x14ac:dyDescent="0.25">
      <c r="A116" s="43">
        <v>115</v>
      </c>
      <c r="B116" s="49" t="s">
        <v>438</v>
      </c>
      <c r="C116" s="55" t="s">
        <v>512</v>
      </c>
      <c r="D116" s="55" t="s">
        <v>47</v>
      </c>
      <c r="E116" s="52">
        <f>VLOOKUP(B116,'Nilai Raport'!$B$2:$D$215,3,0)</f>
        <v>85.307692307692307</v>
      </c>
      <c r="F116" s="45" cm="1">
        <f t="array" ref="F116">ROUND(E116:E116,0)</f>
        <v>85</v>
      </c>
      <c r="G116" s="49">
        <v>3</v>
      </c>
      <c r="H116" s="49">
        <v>3</v>
      </c>
      <c r="I116" s="49">
        <v>4</v>
      </c>
      <c r="J116" s="49">
        <v>3</v>
      </c>
      <c r="K116" s="49">
        <v>3</v>
      </c>
      <c r="L116" s="49">
        <v>3</v>
      </c>
      <c r="M116" s="49">
        <v>2</v>
      </c>
      <c r="N116" s="49">
        <v>3</v>
      </c>
      <c r="O116" s="49">
        <v>3</v>
      </c>
      <c r="P116" s="49">
        <v>2</v>
      </c>
      <c r="Q116" s="59">
        <f t="shared" si="3"/>
        <v>29</v>
      </c>
      <c r="R116" s="49">
        <v>3</v>
      </c>
      <c r="S116" s="49">
        <v>3</v>
      </c>
      <c r="T116" s="49">
        <v>3</v>
      </c>
      <c r="U116" s="49">
        <v>4</v>
      </c>
      <c r="V116" s="49">
        <v>4</v>
      </c>
      <c r="W116" s="49">
        <v>4</v>
      </c>
      <c r="X116" s="49">
        <v>4</v>
      </c>
      <c r="Y116" s="49">
        <v>4</v>
      </c>
      <c r="Z116" s="49">
        <v>4</v>
      </c>
      <c r="AA116" s="49">
        <v>4</v>
      </c>
      <c r="AB116" s="49">
        <v>4</v>
      </c>
      <c r="AC116" s="49">
        <v>4</v>
      </c>
      <c r="AD116" s="49">
        <v>4</v>
      </c>
      <c r="AE116" s="49">
        <v>4</v>
      </c>
      <c r="AF116" s="49">
        <v>4</v>
      </c>
      <c r="AG116" s="49">
        <v>4</v>
      </c>
      <c r="AH116" s="49">
        <v>4</v>
      </c>
      <c r="AI116" s="49">
        <v>4</v>
      </c>
      <c r="AJ116" s="49">
        <v>4</v>
      </c>
      <c r="AK116" s="60">
        <f t="shared" si="4"/>
        <v>73</v>
      </c>
      <c r="AL116" s="49">
        <v>4</v>
      </c>
      <c r="AM116" s="49">
        <v>3</v>
      </c>
      <c r="AN116" s="49">
        <v>4</v>
      </c>
      <c r="AO116" s="49">
        <v>4</v>
      </c>
      <c r="AP116" s="49">
        <v>4</v>
      </c>
      <c r="AQ116" s="49">
        <v>4</v>
      </c>
      <c r="AR116" s="49">
        <v>4</v>
      </c>
      <c r="AS116" s="49">
        <v>4</v>
      </c>
      <c r="AT116" s="49">
        <v>4</v>
      </c>
      <c r="AU116" s="61">
        <f t="shared" si="5"/>
        <v>35</v>
      </c>
    </row>
    <row r="117" spans="1:47" x14ac:dyDescent="0.25">
      <c r="A117" s="43">
        <v>116</v>
      </c>
      <c r="B117" s="49" t="s">
        <v>479</v>
      </c>
      <c r="C117" s="55" t="s">
        <v>511</v>
      </c>
      <c r="D117" s="55" t="s">
        <v>157</v>
      </c>
      <c r="E117" s="53">
        <f>VLOOKUP(B117,'Nilai Raport'!$B$2:$D$215,3,0)</f>
        <v>81.15384615384616</v>
      </c>
      <c r="F117" s="45" cm="1">
        <f t="array" ref="F117">ROUND(E117:E117,0)</f>
        <v>81</v>
      </c>
      <c r="G117" s="49">
        <v>3</v>
      </c>
      <c r="H117" s="49">
        <v>4</v>
      </c>
      <c r="I117" s="49">
        <v>4</v>
      </c>
      <c r="J117" s="49">
        <v>2</v>
      </c>
      <c r="K117" s="49">
        <v>3</v>
      </c>
      <c r="L117" s="49">
        <v>4</v>
      </c>
      <c r="M117" s="49">
        <v>4</v>
      </c>
      <c r="N117" s="49">
        <v>3</v>
      </c>
      <c r="O117" s="49">
        <v>4</v>
      </c>
      <c r="P117" s="49">
        <v>4</v>
      </c>
      <c r="Q117" s="59">
        <f t="shared" si="3"/>
        <v>35</v>
      </c>
      <c r="R117" s="49">
        <v>5</v>
      </c>
      <c r="S117" s="49">
        <v>5</v>
      </c>
      <c r="T117" s="49">
        <v>4</v>
      </c>
      <c r="U117" s="49">
        <v>4</v>
      </c>
      <c r="V117" s="49">
        <v>4</v>
      </c>
      <c r="W117" s="49">
        <v>4</v>
      </c>
      <c r="X117" s="49">
        <v>4</v>
      </c>
      <c r="Y117" s="49">
        <v>4</v>
      </c>
      <c r="Z117" s="49">
        <v>4</v>
      </c>
      <c r="AA117" s="49">
        <v>4</v>
      </c>
      <c r="AB117" s="49">
        <v>4</v>
      </c>
      <c r="AC117" s="49">
        <v>5</v>
      </c>
      <c r="AD117" s="49">
        <v>4</v>
      </c>
      <c r="AE117" s="49">
        <v>5</v>
      </c>
      <c r="AF117" s="49">
        <v>4</v>
      </c>
      <c r="AG117" s="49">
        <v>4</v>
      </c>
      <c r="AH117" s="49">
        <v>4</v>
      </c>
      <c r="AI117" s="49">
        <v>4</v>
      </c>
      <c r="AJ117" s="49">
        <v>4</v>
      </c>
      <c r="AK117" s="60">
        <f t="shared" si="4"/>
        <v>80</v>
      </c>
      <c r="AL117" s="49">
        <v>5</v>
      </c>
      <c r="AM117" s="49">
        <v>4</v>
      </c>
      <c r="AN117" s="49">
        <v>4</v>
      </c>
      <c r="AO117" s="49">
        <v>5</v>
      </c>
      <c r="AP117" s="49">
        <v>5</v>
      </c>
      <c r="AQ117" s="49">
        <v>5</v>
      </c>
      <c r="AR117" s="49">
        <v>4</v>
      </c>
      <c r="AS117" s="49">
        <v>5</v>
      </c>
      <c r="AT117" s="49">
        <v>5</v>
      </c>
      <c r="AU117" s="61">
        <f t="shared" si="5"/>
        <v>42</v>
      </c>
    </row>
    <row r="118" spans="1:47" x14ac:dyDescent="0.25">
      <c r="A118" s="43">
        <v>117</v>
      </c>
      <c r="B118" s="50" t="s">
        <v>480</v>
      </c>
      <c r="C118" s="56" t="s">
        <v>511</v>
      </c>
      <c r="D118" s="56" t="s">
        <v>157</v>
      </c>
      <c r="E118" s="53">
        <f>VLOOKUP(B118,'Nilai Raport'!$B$2:$D$215,3,0)</f>
        <v>78</v>
      </c>
      <c r="F118" s="45" cm="1">
        <f t="array" ref="F118">ROUND(E118:E118,0)</f>
        <v>78</v>
      </c>
      <c r="G118" s="50">
        <v>4</v>
      </c>
      <c r="H118" s="50">
        <v>4</v>
      </c>
      <c r="I118" s="50">
        <v>4</v>
      </c>
      <c r="J118" s="50">
        <v>4</v>
      </c>
      <c r="K118" s="50">
        <v>3</v>
      </c>
      <c r="L118" s="50">
        <v>4</v>
      </c>
      <c r="M118" s="50">
        <v>4</v>
      </c>
      <c r="N118" s="50">
        <v>4</v>
      </c>
      <c r="O118" s="50">
        <v>4</v>
      </c>
      <c r="P118" s="50">
        <v>4</v>
      </c>
      <c r="Q118" s="59">
        <f t="shared" si="3"/>
        <v>39</v>
      </c>
      <c r="R118" s="50">
        <v>4</v>
      </c>
      <c r="S118" s="50">
        <v>4</v>
      </c>
      <c r="T118" s="50">
        <v>3</v>
      </c>
      <c r="U118" s="50">
        <v>4</v>
      </c>
      <c r="V118" s="50">
        <v>4</v>
      </c>
      <c r="W118" s="50">
        <v>4</v>
      </c>
      <c r="X118" s="50">
        <v>4</v>
      </c>
      <c r="Y118" s="50">
        <v>4</v>
      </c>
      <c r="Z118" s="50">
        <v>4</v>
      </c>
      <c r="AA118" s="50">
        <v>4</v>
      </c>
      <c r="AB118" s="50">
        <v>4</v>
      </c>
      <c r="AC118" s="50">
        <v>4</v>
      </c>
      <c r="AD118" s="50">
        <v>4</v>
      </c>
      <c r="AE118" s="50">
        <v>4</v>
      </c>
      <c r="AF118" s="50">
        <v>4</v>
      </c>
      <c r="AG118" s="50">
        <v>4</v>
      </c>
      <c r="AH118" s="50">
        <v>4</v>
      </c>
      <c r="AI118" s="50">
        <v>4</v>
      </c>
      <c r="AJ118" s="50">
        <v>4</v>
      </c>
      <c r="AK118" s="60">
        <f t="shared" si="4"/>
        <v>75</v>
      </c>
      <c r="AL118" s="50">
        <v>4</v>
      </c>
      <c r="AM118" s="50">
        <v>4</v>
      </c>
      <c r="AN118" s="50">
        <v>4</v>
      </c>
      <c r="AO118" s="50">
        <v>4</v>
      </c>
      <c r="AP118" s="50">
        <v>4</v>
      </c>
      <c r="AQ118" s="50">
        <v>4</v>
      </c>
      <c r="AR118" s="50">
        <v>4</v>
      </c>
      <c r="AS118" s="50">
        <v>4</v>
      </c>
      <c r="AT118" s="50">
        <v>4</v>
      </c>
      <c r="AU118" s="61">
        <f t="shared" si="5"/>
        <v>36</v>
      </c>
    </row>
    <row r="119" spans="1:47" x14ac:dyDescent="0.25">
      <c r="A119" s="43">
        <v>118</v>
      </c>
      <c r="B119" s="49" t="s">
        <v>483</v>
      </c>
      <c r="C119" s="55" t="s">
        <v>511</v>
      </c>
      <c r="D119" s="55" t="s">
        <v>157</v>
      </c>
      <c r="E119" s="53">
        <f>VLOOKUP(B119,'Nilai Raport'!$B$2:$D$215,3,0)</f>
        <v>81.461538461538467</v>
      </c>
      <c r="F119" s="45" cm="1">
        <f t="array" ref="F119">ROUND(E119:E119,0)</f>
        <v>81</v>
      </c>
      <c r="G119" s="49">
        <v>4</v>
      </c>
      <c r="H119" s="49">
        <v>4</v>
      </c>
      <c r="I119" s="49">
        <v>3</v>
      </c>
      <c r="J119" s="49">
        <v>4</v>
      </c>
      <c r="K119" s="49">
        <v>3</v>
      </c>
      <c r="L119" s="49">
        <v>2</v>
      </c>
      <c r="M119" s="49">
        <v>4</v>
      </c>
      <c r="N119" s="49">
        <v>3</v>
      </c>
      <c r="O119" s="49">
        <v>4</v>
      </c>
      <c r="P119" s="49">
        <v>4</v>
      </c>
      <c r="Q119" s="59">
        <f t="shared" si="3"/>
        <v>35</v>
      </c>
      <c r="R119" s="49">
        <v>5</v>
      </c>
      <c r="S119" s="49">
        <v>5</v>
      </c>
      <c r="T119" s="49">
        <v>5</v>
      </c>
      <c r="U119" s="49">
        <v>4</v>
      </c>
      <c r="V119" s="49">
        <v>5</v>
      </c>
      <c r="W119" s="49">
        <v>3</v>
      </c>
      <c r="X119" s="49">
        <v>4</v>
      </c>
      <c r="Y119" s="49">
        <v>4</v>
      </c>
      <c r="Z119" s="49">
        <v>4</v>
      </c>
      <c r="AA119" s="49">
        <v>4</v>
      </c>
      <c r="AB119" s="49">
        <v>4</v>
      </c>
      <c r="AC119" s="49">
        <v>5</v>
      </c>
      <c r="AD119" s="49">
        <v>4</v>
      </c>
      <c r="AE119" s="49">
        <v>5</v>
      </c>
      <c r="AF119" s="49">
        <v>4</v>
      </c>
      <c r="AG119" s="49">
        <v>4</v>
      </c>
      <c r="AH119" s="49">
        <v>4</v>
      </c>
      <c r="AI119" s="49">
        <v>3</v>
      </c>
      <c r="AJ119" s="49">
        <v>4</v>
      </c>
      <c r="AK119" s="60">
        <f t="shared" si="4"/>
        <v>80</v>
      </c>
      <c r="AL119" s="49">
        <v>5</v>
      </c>
      <c r="AM119" s="49">
        <v>5</v>
      </c>
      <c r="AN119" s="49">
        <v>4</v>
      </c>
      <c r="AO119" s="49">
        <v>4</v>
      </c>
      <c r="AP119" s="49">
        <v>4</v>
      </c>
      <c r="AQ119" s="49">
        <v>4</v>
      </c>
      <c r="AR119" s="49">
        <v>4</v>
      </c>
      <c r="AS119" s="49">
        <v>4</v>
      </c>
      <c r="AT119" s="49">
        <v>4</v>
      </c>
      <c r="AU119" s="61">
        <f t="shared" si="5"/>
        <v>38</v>
      </c>
    </row>
    <row r="120" spans="1:47" x14ac:dyDescent="0.25">
      <c r="A120" s="43">
        <v>119</v>
      </c>
      <c r="B120" s="42" t="s">
        <v>484</v>
      </c>
      <c r="C120" s="54" t="s">
        <v>511</v>
      </c>
      <c r="D120" s="54" t="s">
        <v>157</v>
      </c>
      <c r="E120" s="53">
        <f>VLOOKUP(B120,'Nilai Raport'!$B$2:$D$215,3,0)</f>
        <v>84.92307692307692</v>
      </c>
      <c r="F120" s="45" cm="1">
        <f t="array" ref="F120">ROUND(E120:E120,0)</f>
        <v>85</v>
      </c>
      <c r="G120" s="48">
        <v>5</v>
      </c>
      <c r="H120" s="48">
        <v>5</v>
      </c>
      <c r="I120" s="48">
        <v>5</v>
      </c>
      <c r="J120" s="48">
        <v>5</v>
      </c>
      <c r="K120" s="48">
        <v>4</v>
      </c>
      <c r="L120" s="48">
        <v>4</v>
      </c>
      <c r="M120" s="48">
        <v>5</v>
      </c>
      <c r="N120" s="48">
        <v>4</v>
      </c>
      <c r="O120" s="48">
        <v>5</v>
      </c>
      <c r="P120" s="48">
        <v>5</v>
      </c>
      <c r="Q120" s="59">
        <f t="shared" si="3"/>
        <v>47</v>
      </c>
      <c r="R120" s="48">
        <v>3</v>
      </c>
      <c r="S120" s="48">
        <v>2</v>
      </c>
      <c r="T120" s="48">
        <v>3</v>
      </c>
      <c r="U120" s="48">
        <v>5</v>
      </c>
      <c r="V120" s="48">
        <v>5</v>
      </c>
      <c r="W120" s="48">
        <v>4</v>
      </c>
      <c r="X120" s="48">
        <v>4</v>
      </c>
      <c r="Y120" s="48">
        <v>3</v>
      </c>
      <c r="Z120" s="48">
        <v>5</v>
      </c>
      <c r="AA120" s="48">
        <v>5</v>
      </c>
      <c r="AB120" s="48">
        <v>3</v>
      </c>
      <c r="AC120" s="48">
        <v>3</v>
      </c>
      <c r="AD120" s="48">
        <v>5</v>
      </c>
      <c r="AE120" s="48">
        <v>5</v>
      </c>
      <c r="AF120" s="48">
        <v>4</v>
      </c>
      <c r="AG120" s="48">
        <v>3</v>
      </c>
      <c r="AH120" s="48">
        <v>5</v>
      </c>
      <c r="AI120" s="48">
        <v>5</v>
      </c>
      <c r="AJ120" s="48">
        <v>4</v>
      </c>
      <c r="AK120" s="60">
        <f t="shared" si="4"/>
        <v>76</v>
      </c>
      <c r="AL120" s="48">
        <v>4</v>
      </c>
      <c r="AM120" s="48">
        <v>4</v>
      </c>
      <c r="AN120" s="48">
        <v>4</v>
      </c>
      <c r="AO120" s="48">
        <v>4</v>
      </c>
      <c r="AP120" s="48">
        <v>5</v>
      </c>
      <c r="AQ120" s="48">
        <v>4</v>
      </c>
      <c r="AR120" s="48">
        <v>3</v>
      </c>
      <c r="AS120" s="48">
        <v>3</v>
      </c>
      <c r="AT120" s="48">
        <v>4</v>
      </c>
      <c r="AU120" s="61">
        <f t="shared" si="5"/>
        <v>35</v>
      </c>
    </row>
    <row r="121" spans="1:47" x14ac:dyDescent="0.25">
      <c r="A121" s="43">
        <v>120</v>
      </c>
      <c r="B121" s="48" t="s">
        <v>486</v>
      </c>
      <c r="C121" s="54" t="s">
        <v>512</v>
      </c>
      <c r="D121" s="54" t="s">
        <v>157</v>
      </c>
      <c r="E121" s="53">
        <f>VLOOKUP(B121,'Nilai Raport'!$B$2:$D$215,3,0)</f>
        <v>84.615384615384613</v>
      </c>
      <c r="F121" s="45" cm="1">
        <f t="array" ref="F121">ROUND(E121:E121,0)</f>
        <v>85</v>
      </c>
      <c r="G121" s="48">
        <v>3</v>
      </c>
      <c r="H121" s="48">
        <v>4</v>
      </c>
      <c r="I121" s="48">
        <v>3</v>
      </c>
      <c r="J121" s="48">
        <v>4</v>
      </c>
      <c r="K121" s="48">
        <v>2</v>
      </c>
      <c r="L121" s="48">
        <v>3</v>
      </c>
      <c r="M121" s="48">
        <v>3</v>
      </c>
      <c r="N121" s="48">
        <v>4</v>
      </c>
      <c r="O121" s="48">
        <v>4</v>
      </c>
      <c r="P121" s="48">
        <v>5</v>
      </c>
      <c r="Q121" s="59">
        <f t="shared" si="3"/>
        <v>35</v>
      </c>
      <c r="R121" s="48">
        <v>4</v>
      </c>
      <c r="S121" s="48">
        <v>4</v>
      </c>
      <c r="T121" s="48">
        <v>4</v>
      </c>
      <c r="U121" s="48">
        <v>3</v>
      </c>
      <c r="V121" s="48">
        <v>4</v>
      </c>
      <c r="W121" s="48">
        <v>3</v>
      </c>
      <c r="X121" s="48">
        <v>4</v>
      </c>
      <c r="Y121" s="48">
        <v>4</v>
      </c>
      <c r="Z121" s="48">
        <v>4</v>
      </c>
      <c r="AA121" s="48">
        <v>4</v>
      </c>
      <c r="AB121" s="48">
        <v>3</v>
      </c>
      <c r="AC121" s="48">
        <v>4</v>
      </c>
      <c r="AD121" s="48">
        <v>4</v>
      </c>
      <c r="AE121" s="48">
        <v>4</v>
      </c>
      <c r="AF121" s="48">
        <v>4</v>
      </c>
      <c r="AG121" s="48">
        <v>3</v>
      </c>
      <c r="AH121" s="48">
        <v>2</v>
      </c>
      <c r="AI121" s="48">
        <v>3</v>
      </c>
      <c r="AJ121" s="48">
        <v>3</v>
      </c>
      <c r="AK121" s="60">
        <f t="shared" si="4"/>
        <v>68</v>
      </c>
      <c r="AL121" s="48">
        <v>4</v>
      </c>
      <c r="AM121" s="48">
        <v>3</v>
      </c>
      <c r="AN121" s="48">
        <v>4</v>
      </c>
      <c r="AO121" s="48">
        <v>3</v>
      </c>
      <c r="AP121" s="48">
        <v>4</v>
      </c>
      <c r="AQ121" s="48">
        <v>4</v>
      </c>
      <c r="AR121" s="48">
        <v>3</v>
      </c>
      <c r="AS121" s="48">
        <v>4</v>
      </c>
      <c r="AT121" s="48">
        <v>4</v>
      </c>
      <c r="AU121" s="61">
        <f t="shared" si="5"/>
        <v>33</v>
      </c>
    </row>
    <row r="122" spans="1:47" x14ac:dyDescent="0.25">
      <c r="A122" s="43">
        <v>121</v>
      </c>
      <c r="B122" s="42" t="s">
        <v>500</v>
      </c>
      <c r="C122" s="55" t="s">
        <v>511</v>
      </c>
      <c r="D122" s="55" t="s">
        <v>157</v>
      </c>
      <c r="E122" s="53">
        <f>VLOOKUP(B122,'Nilai Raport'!$B$2:$D$215,3,0)</f>
        <v>83.538461538461533</v>
      </c>
      <c r="F122" s="45" cm="1">
        <f t="array" ref="F122">ROUND(E122:E122,0)</f>
        <v>84</v>
      </c>
      <c r="G122" s="49">
        <v>4</v>
      </c>
      <c r="H122" s="49">
        <v>4</v>
      </c>
      <c r="I122" s="49">
        <v>5</v>
      </c>
      <c r="J122" s="49">
        <v>4</v>
      </c>
      <c r="K122" s="49">
        <v>4</v>
      </c>
      <c r="L122" s="49">
        <v>3</v>
      </c>
      <c r="M122" s="49">
        <v>4</v>
      </c>
      <c r="N122" s="49">
        <v>4</v>
      </c>
      <c r="O122" s="49">
        <v>4</v>
      </c>
      <c r="P122" s="49">
        <v>4</v>
      </c>
      <c r="Q122" s="59">
        <f t="shared" si="3"/>
        <v>40</v>
      </c>
      <c r="R122" s="49">
        <v>4</v>
      </c>
      <c r="S122" s="49">
        <v>3</v>
      </c>
      <c r="T122" s="49">
        <v>4</v>
      </c>
      <c r="U122" s="49">
        <v>4</v>
      </c>
      <c r="V122" s="49">
        <v>4</v>
      </c>
      <c r="W122" s="49">
        <v>4</v>
      </c>
      <c r="X122" s="49">
        <v>4</v>
      </c>
      <c r="Y122" s="49">
        <v>4</v>
      </c>
      <c r="Z122" s="49">
        <v>4</v>
      </c>
      <c r="AA122" s="49">
        <v>4</v>
      </c>
      <c r="AB122" s="49">
        <v>4</v>
      </c>
      <c r="AC122" s="49">
        <v>4</v>
      </c>
      <c r="AD122" s="49">
        <v>5</v>
      </c>
      <c r="AE122" s="49">
        <v>5</v>
      </c>
      <c r="AF122" s="49">
        <v>5</v>
      </c>
      <c r="AG122" s="49">
        <v>5</v>
      </c>
      <c r="AH122" s="49">
        <v>4</v>
      </c>
      <c r="AI122" s="49">
        <v>4</v>
      </c>
      <c r="AJ122" s="49">
        <v>4</v>
      </c>
      <c r="AK122" s="60">
        <f t="shared" si="4"/>
        <v>79</v>
      </c>
      <c r="AL122" s="49">
        <v>5</v>
      </c>
      <c r="AM122" s="49">
        <v>4</v>
      </c>
      <c r="AN122" s="49">
        <v>4</v>
      </c>
      <c r="AO122" s="49">
        <v>5</v>
      </c>
      <c r="AP122" s="49">
        <v>5</v>
      </c>
      <c r="AQ122" s="49">
        <v>5</v>
      </c>
      <c r="AR122" s="49">
        <v>5</v>
      </c>
      <c r="AS122" s="49">
        <v>5</v>
      </c>
      <c r="AT122" s="49">
        <v>4</v>
      </c>
      <c r="AU122" s="61">
        <f t="shared" si="5"/>
        <v>42</v>
      </c>
    </row>
    <row r="123" spans="1:47" x14ac:dyDescent="0.25">
      <c r="A123" s="43">
        <v>122</v>
      </c>
      <c r="B123" s="48" t="s">
        <v>487</v>
      </c>
      <c r="C123" s="54" t="s">
        <v>511</v>
      </c>
      <c r="D123" s="54" t="s">
        <v>157</v>
      </c>
      <c r="E123" s="53">
        <f>VLOOKUP(B123,'Nilai Raport'!$B$2:$D$215,3,0)</f>
        <v>83.692307692307693</v>
      </c>
      <c r="F123" s="45" cm="1">
        <f t="array" ref="F123">ROUND(E123:E123,0)</f>
        <v>84</v>
      </c>
      <c r="G123" s="48">
        <v>4</v>
      </c>
      <c r="H123" s="48">
        <v>3</v>
      </c>
      <c r="I123" s="48">
        <v>4</v>
      </c>
      <c r="J123" s="48">
        <v>3</v>
      </c>
      <c r="K123" s="48">
        <v>3</v>
      </c>
      <c r="L123" s="48">
        <v>2</v>
      </c>
      <c r="M123" s="48">
        <v>2</v>
      </c>
      <c r="N123" s="48">
        <v>4</v>
      </c>
      <c r="O123" s="48">
        <v>5</v>
      </c>
      <c r="P123" s="48">
        <v>4</v>
      </c>
      <c r="Q123" s="59">
        <f t="shared" si="3"/>
        <v>34</v>
      </c>
      <c r="R123" s="48">
        <v>5</v>
      </c>
      <c r="S123" s="48">
        <v>3</v>
      </c>
      <c r="T123" s="48">
        <v>4</v>
      </c>
      <c r="U123" s="48">
        <v>5</v>
      </c>
      <c r="V123" s="48">
        <v>4</v>
      </c>
      <c r="W123" s="48">
        <v>4</v>
      </c>
      <c r="X123" s="48">
        <v>4</v>
      </c>
      <c r="Y123" s="48">
        <v>5</v>
      </c>
      <c r="Z123" s="48">
        <v>4</v>
      </c>
      <c r="AA123" s="48">
        <v>5</v>
      </c>
      <c r="AB123" s="48">
        <v>4</v>
      </c>
      <c r="AC123" s="48">
        <v>4</v>
      </c>
      <c r="AD123" s="48">
        <v>5</v>
      </c>
      <c r="AE123" s="48">
        <v>5</v>
      </c>
      <c r="AF123" s="48">
        <v>4</v>
      </c>
      <c r="AG123" s="48">
        <v>5</v>
      </c>
      <c r="AH123" s="48">
        <v>5</v>
      </c>
      <c r="AI123" s="48">
        <v>5</v>
      </c>
      <c r="AJ123" s="48">
        <v>3</v>
      </c>
      <c r="AK123" s="60">
        <f t="shared" si="4"/>
        <v>83</v>
      </c>
      <c r="AL123" s="48">
        <v>4</v>
      </c>
      <c r="AM123" s="48">
        <v>3</v>
      </c>
      <c r="AN123" s="48">
        <v>4</v>
      </c>
      <c r="AO123" s="48">
        <v>4</v>
      </c>
      <c r="AP123" s="48">
        <v>4</v>
      </c>
      <c r="AQ123" s="48">
        <v>5</v>
      </c>
      <c r="AR123" s="48">
        <v>4</v>
      </c>
      <c r="AS123" s="48">
        <v>4</v>
      </c>
      <c r="AT123" s="48">
        <v>5</v>
      </c>
      <c r="AU123" s="61">
        <f t="shared" si="5"/>
        <v>37</v>
      </c>
    </row>
    <row r="124" spans="1:47" x14ac:dyDescent="0.25">
      <c r="A124" s="43">
        <v>123</v>
      </c>
      <c r="B124" s="49" t="s">
        <v>488</v>
      </c>
      <c r="C124" s="55" t="s">
        <v>512</v>
      </c>
      <c r="D124" s="55" t="s">
        <v>157</v>
      </c>
      <c r="E124" s="53">
        <f>VLOOKUP(B124,'Nilai Raport'!$B$2:$D$215,3,0)</f>
        <v>85.538461538461533</v>
      </c>
      <c r="F124" s="45" cm="1">
        <f t="array" ref="F124">ROUND(E124:E124,0)</f>
        <v>86</v>
      </c>
      <c r="G124" s="49">
        <v>5</v>
      </c>
      <c r="H124" s="49">
        <v>4</v>
      </c>
      <c r="I124" s="49">
        <v>4</v>
      </c>
      <c r="J124" s="49">
        <v>5</v>
      </c>
      <c r="K124" s="49">
        <v>3</v>
      </c>
      <c r="L124" s="49">
        <v>1</v>
      </c>
      <c r="M124" s="49">
        <v>3</v>
      </c>
      <c r="N124" s="49">
        <v>5</v>
      </c>
      <c r="O124" s="49">
        <v>4</v>
      </c>
      <c r="P124" s="49">
        <v>4</v>
      </c>
      <c r="Q124" s="59">
        <f t="shared" si="3"/>
        <v>38</v>
      </c>
      <c r="R124" s="49">
        <v>4</v>
      </c>
      <c r="S124" s="49">
        <v>3</v>
      </c>
      <c r="T124" s="49">
        <v>4</v>
      </c>
      <c r="U124" s="49">
        <v>5</v>
      </c>
      <c r="V124" s="49">
        <v>3</v>
      </c>
      <c r="W124" s="49">
        <v>4</v>
      </c>
      <c r="X124" s="49">
        <v>3</v>
      </c>
      <c r="Y124" s="49">
        <v>4</v>
      </c>
      <c r="Z124" s="49">
        <v>3</v>
      </c>
      <c r="AA124" s="49">
        <v>4</v>
      </c>
      <c r="AB124" s="49">
        <v>5</v>
      </c>
      <c r="AC124" s="49">
        <v>4</v>
      </c>
      <c r="AD124" s="49">
        <v>3</v>
      </c>
      <c r="AE124" s="49">
        <v>3</v>
      </c>
      <c r="AF124" s="49">
        <v>4</v>
      </c>
      <c r="AG124" s="49">
        <v>4</v>
      </c>
      <c r="AH124" s="49">
        <v>5</v>
      </c>
      <c r="AI124" s="49">
        <v>4</v>
      </c>
      <c r="AJ124" s="49">
        <v>4</v>
      </c>
      <c r="AK124" s="60">
        <f t="shared" si="4"/>
        <v>73</v>
      </c>
      <c r="AL124" s="49">
        <v>4</v>
      </c>
      <c r="AM124" s="49">
        <v>4</v>
      </c>
      <c r="AN124" s="49">
        <v>3</v>
      </c>
      <c r="AO124" s="49">
        <v>5</v>
      </c>
      <c r="AP124" s="49">
        <v>4</v>
      </c>
      <c r="AQ124" s="49">
        <v>4</v>
      </c>
      <c r="AR124" s="49">
        <v>5</v>
      </c>
      <c r="AS124" s="49">
        <v>5</v>
      </c>
      <c r="AT124" s="49">
        <v>5</v>
      </c>
      <c r="AU124" s="61">
        <f t="shared" si="5"/>
        <v>39</v>
      </c>
    </row>
    <row r="125" spans="1:47" x14ac:dyDescent="0.25">
      <c r="A125" s="43">
        <v>124</v>
      </c>
      <c r="B125" s="48" t="s">
        <v>489</v>
      </c>
      <c r="C125" s="54" t="s">
        <v>511</v>
      </c>
      <c r="D125" s="54" t="s">
        <v>157</v>
      </c>
      <c r="E125" s="53">
        <f>VLOOKUP(B125,'Nilai Raport'!$B$2:$D$215,3,0)</f>
        <v>83.230769230769226</v>
      </c>
      <c r="F125" s="45" cm="1">
        <f t="array" ref="F125">ROUND(E125:E125,0)</f>
        <v>83</v>
      </c>
      <c r="G125" s="48">
        <v>5</v>
      </c>
      <c r="H125" s="48">
        <v>4</v>
      </c>
      <c r="I125" s="48">
        <v>5</v>
      </c>
      <c r="J125" s="48">
        <v>5</v>
      </c>
      <c r="K125" s="48">
        <v>2</v>
      </c>
      <c r="L125" s="48">
        <v>5</v>
      </c>
      <c r="M125" s="48">
        <v>4</v>
      </c>
      <c r="N125" s="48">
        <v>4</v>
      </c>
      <c r="O125" s="48">
        <v>4</v>
      </c>
      <c r="P125" s="48">
        <v>5</v>
      </c>
      <c r="Q125" s="59">
        <f t="shared" si="3"/>
        <v>43</v>
      </c>
      <c r="R125" s="48">
        <v>4</v>
      </c>
      <c r="S125" s="48">
        <v>4</v>
      </c>
      <c r="T125" s="48">
        <v>3</v>
      </c>
      <c r="U125" s="48">
        <v>4</v>
      </c>
      <c r="V125" s="48">
        <v>4</v>
      </c>
      <c r="W125" s="48">
        <v>3</v>
      </c>
      <c r="X125" s="48">
        <v>4</v>
      </c>
      <c r="Y125" s="48">
        <v>4</v>
      </c>
      <c r="Z125" s="48">
        <v>5</v>
      </c>
      <c r="AA125" s="48">
        <v>4</v>
      </c>
      <c r="AB125" s="48">
        <v>5</v>
      </c>
      <c r="AC125" s="48">
        <v>3</v>
      </c>
      <c r="AD125" s="48">
        <v>4</v>
      </c>
      <c r="AE125" s="48">
        <v>5</v>
      </c>
      <c r="AF125" s="48">
        <v>5</v>
      </c>
      <c r="AG125" s="48">
        <v>4</v>
      </c>
      <c r="AH125" s="48">
        <v>5</v>
      </c>
      <c r="AI125" s="48">
        <v>2</v>
      </c>
      <c r="AJ125" s="48">
        <v>5</v>
      </c>
      <c r="AK125" s="60">
        <f t="shared" si="4"/>
        <v>77</v>
      </c>
      <c r="AL125" s="48">
        <v>5</v>
      </c>
      <c r="AM125" s="48">
        <v>5</v>
      </c>
      <c r="AN125" s="48">
        <v>5</v>
      </c>
      <c r="AO125" s="48">
        <v>5</v>
      </c>
      <c r="AP125" s="48">
        <v>5</v>
      </c>
      <c r="AQ125" s="48">
        <v>5</v>
      </c>
      <c r="AR125" s="48">
        <v>5</v>
      </c>
      <c r="AS125" s="48">
        <v>5</v>
      </c>
      <c r="AT125" s="48">
        <v>5</v>
      </c>
      <c r="AU125" s="61">
        <f t="shared" si="5"/>
        <v>45</v>
      </c>
    </row>
    <row r="126" spans="1:47" x14ac:dyDescent="0.25">
      <c r="A126" s="43">
        <v>125</v>
      </c>
      <c r="B126" s="49" t="s">
        <v>490</v>
      </c>
      <c r="C126" s="55" t="s">
        <v>512</v>
      </c>
      <c r="D126" s="55" t="s">
        <v>157</v>
      </c>
      <c r="E126" s="53">
        <f>VLOOKUP(B126,'Nilai Raport'!$B$2:$D$215,3,0)</f>
        <v>81.692307692307693</v>
      </c>
      <c r="F126" s="45" cm="1">
        <f t="array" ref="F126">ROUND(E126:E126,0)</f>
        <v>82</v>
      </c>
      <c r="G126" s="49">
        <v>1</v>
      </c>
      <c r="H126" s="49">
        <v>3</v>
      </c>
      <c r="I126" s="49">
        <v>4</v>
      </c>
      <c r="J126" s="49">
        <v>5</v>
      </c>
      <c r="K126" s="49">
        <v>4</v>
      </c>
      <c r="L126" s="49">
        <v>4</v>
      </c>
      <c r="M126" s="49">
        <v>5</v>
      </c>
      <c r="N126" s="49">
        <v>5</v>
      </c>
      <c r="O126" s="49">
        <v>5</v>
      </c>
      <c r="P126" s="49">
        <v>3</v>
      </c>
      <c r="Q126" s="59">
        <f t="shared" si="3"/>
        <v>39</v>
      </c>
      <c r="R126" s="49">
        <v>5</v>
      </c>
      <c r="S126" s="49">
        <v>2</v>
      </c>
      <c r="T126" s="49">
        <v>3</v>
      </c>
      <c r="U126" s="49">
        <v>4</v>
      </c>
      <c r="V126" s="49">
        <v>5</v>
      </c>
      <c r="W126" s="49">
        <v>1</v>
      </c>
      <c r="X126" s="49">
        <v>4</v>
      </c>
      <c r="Y126" s="49">
        <v>4</v>
      </c>
      <c r="Z126" s="49">
        <v>5</v>
      </c>
      <c r="AA126" s="49">
        <v>4</v>
      </c>
      <c r="AB126" s="49">
        <v>5</v>
      </c>
      <c r="AC126" s="49">
        <v>5</v>
      </c>
      <c r="AD126" s="49">
        <v>4</v>
      </c>
      <c r="AE126" s="49">
        <v>5</v>
      </c>
      <c r="AF126" s="49">
        <v>5</v>
      </c>
      <c r="AG126" s="49">
        <v>5</v>
      </c>
      <c r="AH126" s="49">
        <v>4</v>
      </c>
      <c r="AI126" s="49">
        <v>3</v>
      </c>
      <c r="AJ126" s="49">
        <v>5</v>
      </c>
      <c r="AK126" s="60">
        <f t="shared" si="4"/>
        <v>78</v>
      </c>
      <c r="AL126" s="49">
        <v>5</v>
      </c>
      <c r="AM126" s="49">
        <v>5</v>
      </c>
      <c r="AN126" s="49">
        <v>3</v>
      </c>
      <c r="AO126" s="49">
        <v>5</v>
      </c>
      <c r="AP126" s="49">
        <v>5</v>
      </c>
      <c r="AQ126" s="49">
        <v>5</v>
      </c>
      <c r="AR126" s="49">
        <v>5</v>
      </c>
      <c r="AS126" s="49">
        <v>4</v>
      </c>
      <c r="AT126" s="49">
        <v>5</v>
      </c>
      <c r="AU126" s="61">
        <f t="shared" si="5"/>
        <v>42</v>
      </c>
    </row>
    <row r="127" spans="1:47" x14ac:dyDescent="0.25">
      <c r="A127" s="43">
        <v>126</v>
      </c>
      <c r="B127" s="42" t="s">
        <v>495</v>
      </c>
      <c r="C127" s="55" t="s">
        <v>511</v>
      </c>
      <c r="D127" s="55" t="s">
        <v>157</v>
      </c>
      <c r="E127" s="53">
        <f>VLOOKUP(B127,'Nilai Raport'!$B$2:$D$215,3,0)</f>
        <v>83</v>
      </c>
      <c r="F127" s="45" cm="1">
        <f t="array" ref="F127">ROUND(E127:E127,0)</f>
        <v>83</v>
      </c>
      <c r="G127" s="49">
        <v>4</v>
      </c>
      <c r="H127" s="49">
        <v>5</v>
      </c>
      <c r="I127" s="49">
        <v>5</v>
      </c>
      <c r="J127" s="49">
        <v>5</v>
      </c>
      <c r="K127" s="49">
        <v>3</v>
      </c>
      <c r="L127" s="49">
        <v>4</v>
      </c>
      <c r="M127" s="49">
        <v>5</v>
      </c>
      <c r="N127" s="49">
        <v>5</v>
      </c>
      <c r="O127" s="49">
        <v>5</v>
      </c>
      <c r="P127" s="49">
        <v>5</v>
      </c>
      <c r="Q127" s="59">
        <f t="shared" si="3"/>
        <v>46</v>
      </c>
      <c r="R127" s="49">
        <v>5</v>
      </c>
      <c r="S127" s="49">
        <v>5</v>
      </c>
      <c r="T127" s="49">
        <v>5</v>
      </c>
      <c r="U127" s="49">
        <v>5</v>
      </c>
      <c r="V127" s="49">
        <v>5</v>
      </c>
      <c r="W127" s="49">
        <v>5</v>
      </c>
      <c r="X127" s="49">
        <v>5</v>
      </c>
      <c r="Y127" s="49">
        <v>5</v>
      </c>
      <c r="Z127" s="49">
        <v>5</v>
      </c>
      <c r="AA127" s="49">
        <v>5</v>
      </c>
      <c r="AB127" s="49">
        <v>5</v>
      </c>
      <c r="AC127" s="49">
        <v>5</v>
      </c>
      <c r="AD127" s="49">
        <v>5</v>
      </c>
      <c r="AE127" s="49">
        <v>5</v>
      </c>
      <c r="AF127" s="49">
        <v>5</v>
      </c>
      <c r="AG127" s="49">
        <v>5</v>
      </c>
      <c r="AH127" s="49">
        <v>5</v>
      </c>
      <c r="AI127" s="49">
        <v>5</v>
      </c>
      <c r="AJ127" s="49">
        <v>5</v>
      </c>
      <c r="AK127" s="60">
        <f t="shared" si="4"/>
        <v>95</v>
      </c>
      <c r="AL127" s="49">
        <v>5</v>
      </c>
      <c r="AM127" s="49">
        <v>5</v>
      </c>
      <c r="AN127" s="49">
        <v>5</v>
      </c>
      <c r="AO127" s="49">
        <v>5</v>
      </c>
      <c r="AP127" s="49">
        <v>4</v>
      </c>
      <c r="AQ127" s="49">
        <v>4</v>
      </c>
      <c r="AR127" s="49">
        <v>4</v>
      </c>
      <c r="AS127" s="49">
        <v>5</v>
      </c>
      <c r="AT127" s="49">
        <v>5</v>
      </c>
      <c r="AU127" s="61">
        <f t="shared" si="5"/>
        <v>42</v>
      </c>
    </row>
    <row r="128" spans="1:47" x14ac:dyDescent="0.25">
      <c r="A128" s="43">
        <v>127</v>
      </c>
      <c r="B128" s="49" t="s">
        <v>493</v>
      </c>
      <c r="C128" s="55" t="s">
        <v>511</v>
      </c>
      <c r="D128" s="55" t="s">
        <v>157</v>
      </c>
      <c r="E128" s="53">
        <f>VLOOKUP(B128,'Nilai Raport'!$B$2:$D$215,3,0)</f>
        <v>80.307692307692307</v>
      </c>
      <c r="F128" s="45" cm="1">
        <f t="array" ref="F128">ROUND(E128:E128,0)</f>
        <v>80</v>
      </c>
      <c r="G128" s="49">
        <v>3</v>
      </c>
      <c r="H128" s="49">
        <v>3</v>
      </c>
      <c r="I128" s="49">
        <v>5</v>
      </c>
      <c r="J128" s="49">
        <v>4</v>
      </c>
      <c r="K128" s="49">
        <v>3</v>
      </c>
      <c r="L128" s="49">
        <v>3</v>
      </c>
      <c r="M128" s="49">
        <v>4</v>
      </c>
      <c r="N128" s="49">
        <v>4</v>
      </c>
      <c r="O128" s="49">
        <v>5</v>
      </c>
      <c r="P128" s="49">
        <v>5</v>
      </c>
      <c r="Q128" s="59">
        <f t="shared" si="3"/>
        <v>39</v>
      </c>
      <c r="R128" s="49">
        <v>5</v>
      </c>
      <c r="S128" s="49">
        <v>3</v>
      </c>
      <c r="T128" s="49">
        <v>4</v>
      </c>
      <c r="U128" s="49">
        <v>5</v>
      </c>
      <c r="V128" s="49">
        <v>5</v>
      </c>
      <c r="W128" s="49">
        <v>3</v>
      </c>
      <c r="X128" s="49">
        <v>4</v>
      </c>
      <c r="Y128" s="49">
        <v>4</v>
      </c>
      <c r="Z128" s="49">
        <v>5</v>
      </c>
      <c r="AA128" s="49">
        <v>4</v>
      </c>
      <c r="AB128" s="49">
        <v>3</v>
      </c>
      <c r="AC128" s="49">
        <v>5</v>
      </c>
      <c r="AD128" s="49">
        <v>5</v>
      </c>
      <c r="AE128" s="49">
        <v>5</v>
      </c>
      <c r="AF128" s="49">
        <v>5</v>
      </c>
      <c r="AG128" s="49">
        <v>5</v>
      </c>
      <c r="AH128" s="49">
        <v>5</v>
      </c>
      <c r="AI128" s="49">
        <v>5</v>
      </c>
      <c r="AJ128" s="49">
        <v>5</v>
      </c>
      <c r="AK128" s="60">
        <f t="shared" si="4"/>
        <v>85</v>
      </c>
      <c r="AL128" s="49">
        <v>5</v>
      </c>
      <c r="AM128" s="49">
        <v>3</v>
      </c>
      <c r="AN128" s="49">
        <v>3</v>
      </c>
      <c r="AO128" s="49">
        <v>5</v>
      </c>
      <c r="AP128" s="49">
        <v>5</v>
      </c>
      <c r="AQ128" s="49">
        <v>3</v>
      </c>
      <c r="AR128" s="49">
        <v>5</v>
      </c>
      <c r="AS128" s="49">
        <v>5</v>
      </c>
      <c r="AT128" s="49">
        <v>5</v>
      </c>
      <c r="AU128" s="61">
        <f t="shared" si="5"/>
        <v>39</v>
      </c>
    </row>
    <row r="129" spans="1:47" x14ac:dyDescent="0.25">
      <c r="A129" s="43">
        <v>128</v>
      </c>
      <c r="B129" s="42" t="s">
        <v>496</v>
      </c>
      <c r="C129" s="55" t="s">
        <v>511</v>
      </c>
      <c r="D129" s="55" t="s">
        <v>157</v>
      </c>
      <c r="E129" s="53">
        <f>VLOOKUP(B129,'Nilai Raport'!$B$2:$D$215,3,0)</f>
        <v>84.615384615384613</v>
      </c>
      <c r="F129" s="45" cm="1">
        <f t="array" ref="F129">ROUND(E129:E129,0)</f>
        <v>85</v>
      </c>
      <c r="G129" s="49">
        <v>3</v>
      </c>
      <c r="H129" s="49">
        <v>4</v>
      </c>
      <c r="I129" s="49">
        <v>3</v>
      </c>
      <c r="J129" s="49">
        <v>3</v>
      </c>
      <c r="K129" s="49">
        <v>2</v>
      </c>
      <c r="L129" s="49">
        <v>3</v>
      </c>
      <c r="M129" s="49">
        <v>3</v>
      </c>
      <c r="N129" s="49">
        <v>3</v>
      </c>
      <c r="O129" s="49">
        <v>3</v>
      </c>
      <c r="P129" s="49">
        <v>4</v>
      </c>
      <c r="Q129" s="59">
        <f t="shared" si="3"/>
        <v>31</v>
      </c>
      <c r="R129" s="49">
        <v>3</v>
      </c>
      <c r="S129" s="49">
        <v>3</v>
      </c>
      <c r="T129" s="49">
        <v>3</v>
      </c>
      <c r="U129" s="49">
        <v>4</v>
      </c>
      <c r="V129" s="49">
        <v>4</v>
      </c>
      <c r="W129" s="49">
        <v>2</v>
      </c>
      <c r="X129" s="49">
        <v>3</v>
      </c>
      <c r="Y129" s="49">
        <v>3</v>
      </c>
      <c r="Z129" s="49">
        <v>3</v>
      </c>
      <c r="AA129" s="49">
        <v>4</v>
      </c>
      <c r="AB129" s="49">
        <v>3</v>
      </c>
      <c r="AC129" s="49">
        <v>4</v>
      </c>
      <c r="AD129" s="49">
        <v>3</v>
      </c>
      <c r="AE129" s="49">
        <v>4</v>
      </c>
      <c r="AF129" s="49">
        <v>4</v>
      </c>
      <c r="AG129" s="49">
        <v>4</v>
      </c>
      <c r="AH129" s="49">
        <v>4</v>
      </c>
      <c r="AI129" s="49">
        <v>4</v>
      </c>
      <c r="AJ129" s="49">
        <v>4</v>
      </c>
      <c r="AK129" s="60">
        <f t="shared" si="4"/>
        <v>66</v>
      </c>
      <c r="AL129" s="49">
        <v>4</v>
      </c>
      <c r="AM129" s="49">
        <v>4</v>
      </c>
      <c r="AN129" s="49">
        <v>3</v>
      </c>
      <c r="AO129" s="49">
        <v>4</v>
      </c>
      <c r="AP129" s="49">
        <v>3</v>
      </c>
      <c r="AQ129" s="49">
        <v>4</v>
      </c>
      <c r="AR129" s="49">
        <v>4</v>
      </c>
      <c r="AS129" s="49">
        <v>4</v>
      </c>
      <c r="AT129" s="49">
        <v>4</v>
      </c>
      <c r="AU129" s="61">
        <f t="shared" si="5"/>
        <v>34</v>
      </c>
    </row>
    <row r="130" spans="1:47" x14ac:dyDescent="0.25">
      <c r="A130" s="43">
        <v>129</v>
      </c>
      <c r="B130" s="48" t="s">
        <v>499</v>
      </c>
      <c r="C130" s="54" t="s">
        <v>511</v>
      </c>
      <c r="D130" s="54" t="s">
        <v>157</v>
      </c>
      <c r="E130" s="53">
        <f>VLOOKUP(B130,'Nilai Raport'!$B$2:$D$215,3,0)</f>
        <v>83.92307692307692</v>
      </c>
      <c r="F130" s="45" cm="1">
        <f t="array" ref="F130">ROUND(E130:E130,0)</f>
        <v>84</v>
      </c>
      <c r="G130" s="48">
        <v>3</v>
      </c>
      <c r="H130" s="48">
        <v>5</v>
      </c>
      <c r="I130" s="48">
        <v>4</v>
      </c>
      <c r="J130" s="48">
        <v>5</v>
      </c>
      <c r="K130" s="48">
        <v>2</v>
      </c>
      <c r="L130" s="48">
        <v>1</v>
      </c>
      <c r="M130" s="48">
        <v>1</v>
      </c>
      <c r="N130" s="48">
        <v>2</v>
      </c>
      <c r="O130" s="48">
        <v>5</v>
      </c>
      <c r="P130" s="48">
        <v>1</v>
      </c>
      <c r="Q130" s="59">
        <f t="shared" si="3"/>
        <v>29</v>
      </c>
      <c r="R130" s="48">
        <v>5</v>
      </c>
      <c r="S130" s="48">
        <v>4</v>
      </c>
      <c r="T130" s="48">
        <v>3</v>
      </c>
      <c r="U130" s="48">
        <v>5</v>
      </c>
      <c r="V130" s="48">
        <v>5</v>
      </c>
      <c r="W130" s="48">
        <v>3</v>
      </c>
      <c r="X130" s="48">
        <v>5</v>
      </c>
      <c r="Y130" s="48">
        <v>5</v>
      </c>
      <c r="Z130" s="48">
        <v>5</v>
      </c>
      <c r="AA130" s="48">
        <v>5</v>
      </c>
      <c r="AB130" s="48">
        <v>3</v>
      </c>
      <c r="AC130" s="48">
        <v>5</v>
      </c>
      <c r="AD130" s="48">
        <v>3</v>
      </c>
      <c r="AE130" s="48">
        <v>5</v>
      </c>
      <c r="AF130" s="48">
        <v>3</v>
      </c>
      <c r="AG130" s="48">
        <v>4</v>
      </c>
      <c r="AH130" s="48">
        <v>5</v>
      </c>
      <c r="AI130" s="48">
        <v>3</v>
      </c>
      <c r="AJ130" s="48">
        <v>5</v>
      </c>
      <c r="AK130" s="60">
        <f t="shared" si="4"/>
        <v>81</v>
      </c>
      <c r="AL130" s="48">
        <v>5</v>
      </c>
      <c r="AM130" s="48">
        <v>3</v>
      </c>
      <c r="AN130" s="48">
        <v>4</v>
      </c>
      <c r="AO130" s="48">
        <v>5</v>
      </c>
      <c r="AP130" s="48">
        <v>5</v>
      </c>
      <c r="AQ130" s="48">
        <v>5</v>
      </c>
      <c r="AR130" s="48">
        <v>5</v>
      </c>
      <c r="AS130" s="48">
        <v>5</v>
      </c>
      <c r="AT130" s="48">
        <v>5</v>
      </c>
      <c r="AU130" s="61">
        <f t="shared" si="5"/>
        <v>42</v>
      </c>
    </row>
    <row r="131" spans="1:47" x14ac:dyDescent="0.25">
      <c r="A131" s="43">
        <v>130</v>
      </c>
      <c r="B131" s="49" t="s">
        <v>501</v>
      </c>
      <c r="C131" s="55" t="s">
        <v>511</v>
      </c>
      <c r="D131" s="55" t="s">
        <v>157</v>
      </c>
      <c r="E131" s="53">
        <f>VLOOKUP(B131,'Nilai Raport'!$B$2:$D$215,3,0)</f>
        <v>84.615384615384613</v>
      </c>
      <c r="F131" s="45" cm="1">
        <f t="array" ref="F131">ROUND(E131:E131,0)</f>
        <v>85</v>
      </c>
      <c r="G131" s="49">
        <v>5</v>
      </c>
      <c r="H131" s="49">
        <v>5</v>
      </c>
      <c r="I131" s="49">
        <v>4</v>
      </c>
      <c r="J131" s="49">
        <v>4</v>
      </c>
      <c r="K131" s="49">
        <v>3</v>
      </c>
      <c r="L131" s="49">
        <v>1</v>
      </c>
      <c r="M131" s="49">
        <v>5</v>
      </c>
      <c r="N131" s="49">
        <v>4</v>
      </c>
      <c r="O131" s="49">
        <v>5</v>
      </c>
      <c r="P131" s="49">
        <v>5</v>
      </c>
      <c r="Q131" s="59">
        <f t="shared" ref="Q131:Q139" si="6">SUM(G131:P131)</f>
        <v>41</v>
      </c>
      <c r="R131" s="49">
        <v>4</v>
      </c>
      <c r="S131" s="49">
        <v>5</v>
      </c>
      <c r="T131" s="49">
        <v>5</v>
      </c>
      <c r="U131" s="49">
        <v>5</v>
      </c>
      <c r="V131" s="49">
        <v>5</v>
      </c>
      <c r="W131" s="49">
        <v>4</v>
      </c>
      <c r="X131" s="49">
        <v>5</v>
      </c>
      <c r="Y131" s="49">
        <v>5</v>
      </c>
      <c r="Z131" s="49">
        <v>5</v>
      </c>
      <c r="AA131" s="49">
        <v>5</v>
      </c>
      <c r="AB131" s="49">
        <v>5</v>
      </c>
      <c r="AC131" s="49">
        <v>5</v>
      </c>
      <c r="AD131" s="49">
        <v>4</v>
      </c>
      <c r="AE131" s="49">
        <v>5</v>
      </c>
      <c r="AF131" s="49">
        <v>5</v>
      </c>
      <c r="AG131" s="49">
        <v>3</v>
      </c>
      <c r="AH131" s="49">
        <v>4</v>
      </c>
      <c r="AI131" s="49">
        <v>4</v>
      </c>
      <c r="AJ131" s="49">
        <v>3</v>
      </c>
      <c r="AK131" s="60">
        <f t="shared" ref="AK131:AK139" si="7">SUM(R131:AJ131)</f>
        <v>86</v>
      </c>
      <c r="AL131" s="49">
        <v>5</v>
      </c>
      <c r="AM131" s="49">
        <v>5</v>
      </c>
      <c r="AN131" s="49">
        <v>4</v>
      </c>
      <c r="AO131" s="49">
        <v>4</v>
      </c>
      <c r="AP131" s="49">
        <v>5</v>
      </c>
      <c r="AQ131" s="49">
        <v>5</v>
      </c>
      <c r="AR131" s="49">
        <v>5</v>
      </c>
      <c r="AS131" s="49">
        <v>5</v>
      </c>
      <c r="AT131" s="49">
        <v>5</v>
      </c>
      <c r="AU131" s="61">
        <f t="shared" ref="AU131:AU139" si="8">SUM(AL131:AT131)</f>
        <v>43</v>
      </c>
    </row>
    <row r="132" spans="1:47" x14ac:dyDescent="0.25">
      <c r="A132" s="43">
        <v>131</v>
      </c>
      <c r="B132" s="48" t="s">
        <v>502</v>
      </c>
      <c r="C132" s="54" t="s">
        <v>511</v>
      </c>
      <c r="D132" s="54" t="s">
        <v>157</v>
      </c>
      <c r="E132" s="53">
        <f>VLOOKUP(B132,'Nilai Raport'!$B$2:$D$215,3,0)</f>
        <v>82.538461538461533</v>
      </c>
      <c r="F132" s="45" cm="1">
        <f t="array" ref="F132">ROUND(E132:E132,0)</f>
        <v>83</v>
      </c>
      <c r="G132" s="48">
        <v>4</v>
      </c>
      <c r="H132" s="48">
        <v>4</v>
      </c>
      <c r="I132" s="48">
        <v>4</v>
      </c>
      <c r="J132" s="48">
        <v>3</v>
      </c>
      <c r="K132" s="48">
        <v>3</v>
      </c>
      <c r="L132" s="48">
        <v>3</v>
      </c>
      <c r="M132" s="48">
        <v>4</v>
      </c>
      <c r="N132" s="48">
        <v>3</v>
      </c>
      <c r="O132" s="48">
        <v>4</v>
      </c>
      <c r="P132" s="48">
        <v>3</v>
      </c>
      <c r="Q132" s="59">
        <f t="shared" si="6"/>
        <v>35</v>
      </c>
      <c r="R132" s="48">
        <v>5</v>
      </c>
      <c r="S132" s="48">
        <v>4</v>
      </c>
      <c r="T132" s="48">
        <v>4</v>
      </c>
      <c r="U132" s="48">
        <v>5</v>
      </c>
      <c r="V132" s="48">
        <v>5</v>
      </c>
      <c r="W132" s="48">
        <v>5</v>
      </c>
      <c r="X132" s="48">
        <v>5</v>
      </c>
      <c r="Y132" s="48">
        <v>4</v>
      </c>
      <c r="Z132" s="48">
        <v>5</v>
      </c>
      <c r="AA132" s="48">
        <v>5</v>
      </c>
      <c r="AB132" s="48">
        <v>5</v>
      </c>
      <c r="AC132" s="48">
        <v>5</v>
      </c>
      <c r="AD132" s="48">
        <v>5</v>
      </c>
      <c r="AE132" s="48">
        <v>5</v>
      </c>
      <c r="AF132" s="48">
        <v>5</v>
      </c>
      <c r="AG132" s="48">
        <v>4</v>
      </c>
      <c r="AH132" s="48">
        <v>4</v>
      </c>
      <c r="AI132" s="48">
        <v>3</v>
      </c>
      <c r="AJ132" s="48">
        <v>4</v>
      </c>
      <c r="AK132" s="60">
        <f t="shared" si="7"/>
        <v>87</v>
      </c>
      <c r="AL132" s="48">
        <v>5</v>
      </c>
      <c r="AM132" s="48">
        <v>4</v>
      </c>
      <c r="AN132" s="48">
        <v>5</v>
      </c>
      <c r="AO132" s="48">
        <v>5</v>
      </c>
      <c r="AP132" s="48">
        <v>4</v>
      </c>
      <c r="AQ132" s="48">
        <v>4</v>
      </c>
      <c r="AR132" s="48">
        <v>4</v>
      </c>
      <c r="AS132" s="48">
        <v>5</v>
      </c>
      <c r="AT132" s="48">
        <v>5</v>
      </c>
      <c r="AU132" s="61">
        <f t="shared" si="8"/>
        <v>41</v>
      </c>
    </row>
    <row r="133" spans="1:47" x14ac:dyDescent="0.25">
      <c r="A133" s="43">
        <v>132</v>
      </c>
      <c r="B133" s="49" t="s">
        <v>503</v>
      </c>
      <c r="C133" s="55" t="s">
        <v>511</v>
      </c>
      <c r="D133" s="55" t="s">
        <v>157</v>
      </c>
      <c r="E133" s="53">
        <f>VLOOKUP(B133,'Nilai Raport'!$B$2:$D$215,3,0)</f>
        <v>85.307692307692307</v>
      </c>
      <c r="F133" s="45" cm="1">
        <f t="array" ref="F133">ROUND(E133:E133,0)</f>
        <v>85</v>
      </c>
      <c r="G133" s="49">
        <v>3</v>
      </c>
      <c r="H133" s="49">
        <v>3</v>
      </c>
      <c r="I133" s="49">
        <v>4</v>
      </c>
      <c r="J133" s="49">
        <v>4</v>
      </c>
      <c r="K133" s="49">
        <v>2</v>
      </c>
      <c r="L133" s="49">
        <v>3</v>
      </c>
      <c r="M133" s="49">
        <v>3</v>
      </c>
      <c r="N133" s="49">
        <v>3</v>
      </c>
      <c r="O133" s="49">
        <v>4</v>
      </c>
      <c r="P133" s="49">
        <v>3</v>
      </c>
      <c r="Q133" s="59">
        <f t="shared" si="6"/>
        <v>32</v>
      </c>
      <c r="R133" s="49">
        <v>4</v>
      </c>
      <c r="S133" s="49">
        <v>3</v>
      </c>
      <c r="T133" s="49">
        <v>2</v>
      </c>
      <c r="U133" s="49">
        <v>3</v>
      </c>
      <c r="V133" s="49">
        <v>4</v>
      </c>
      <c r="W133" s="49">
        <v>3</v>
      </c>
      <c r="X133" s="49">
        <v>4</v>
      </c>
      <c r="Y133" s="49">
        <v>5</v>
      </c>
      <c r="Z133" s="49">
        <v>4</v>
      </c>
      <c r="AA133" s="49">
        <v>4</v>
      </c>
      <c r="AB133" s="49">
        <v>3</v>
      </c>
      <c r="AC133" s="49">
        <v>4</v>
      </c>
      <c r="AD133" s="49">
        <v>4</v>
      </c>
      <c r="AE133" s="49">
        <v>4</v>
      </c>
      <c r="AF133" s="49">
        <v>4</v>
      </c>
      <c r="AG133" s="49">
        <v>3</v>
      </c>
      <c r="AH133" s="49">
        <v>4</v>
      </c>
      <c r="AI133" s="49">
        <v>4</v>
      </c>
      <c r="AJ133" s="49">
        <v>4</v>
      </c>
      <c r="AK133" s="60">
        <f t="shared" si="7"/>
        <v>70</v>
      </c>
      <c r="AL133" s="49">
        <v>4</v>
      </c>
      <c r="AM133" s="49">
        <v>3</v>
      </c>
      <c r="AN133" s="49">
        <v>3</v>
      </c>
      <c r="AO133" s="49">
        <v>4</v>
      </c>
      <c r="AP133" s="49">
        <v>4</v>
      </c>
      <c r="AQ133" s="49">
        <v>4</v>
      </c>
      <c r="AR133" s="49">
        <v>5</v>
      </c>
      <c r="AS133" s="49">
        <v>5</v>
      </c>
      <c r="AT133" s="49">
        <v>4</v>
      </c>
      <c r="AU133" s="61">
        <f t="shared" si="8"/>
        <v>36</v>
      </c>
    </row>
    <row r="134" spans="1:47" x14ac:dyDescent="0.25">
      <c r="A134" s="43">
        <v>133</v>
      </c>
      <c r="B134" s="48" t="s">
        <v>504</v>
      </c>
      <c r="C134" s="54" t="s">
        <v>511</v>
      </c>
      <c r="D134" s="54" t="s">
        <v>157</v>
      </c>
      <c r="E134" s="53">
        <f>VLOOKUP(B134,'Nilai Raport'!$B$2:$D$215,3,0)</f>
        <v>80.230769230769226</v>
      </c>
      <c r="F134" s="45" cm="1">
        <f t="array" ref="F134">ROUND(E134:E134,0)</f>
        <v>80</v>
      </c>
      <c r="G134" s="48">
        <v>5</v>
      </c>
      <c r="H134" s="48">
        <v>5</v>
      </c>
      <c r="I134" s="48">
        <v>5</v>
      </c>
      <c r="J134" s="48">
        <v>5</v>
      </c>
      <c r="K134" s="48">
        <v>4</v>
      </c>
      <c r="L134" s="48">
        <v>3</v>
      </c>
      <c r="M134" s="48">
        <v>5</v>
      </c>
      <c r="N134" s="48">
        <v>5</v>
      </c>
      <c r="O134" s="48">
        <v>5</v>
      </c>
      <c r="P134" s="48">
        <v>5</v>
      </c>
      <c r="Q134" s="59">
        <f t="shared" si="6"/>
        <v>47</v>
      </c>
      <c r="R134" s="48">
        <v>4</v>
      </c>
      <c r="S134" s="48">
        <v>4</v>
      </c>
      <c r="T134" s="48">
        <v>5</v>
      </c>
      <c r="U134" s="48">
        <v>5</v>
      </c>
      <c r="V134" s="48">
        <v>4</v>
      </c>
      <c r="W134" s="48">
        <v>3</v>
      </c>
      <c r="X134" s="48">
        <v>4</v>
      </c>
      <c r="Y134" s="48">
        <v>3</v>
      </c>
      <c r="Z134" s="48">
        <v>5</v>
      </c>
      <c r="AA134" s="48">
        <v>5</v>
      </c>
      <c r="AB134" s="48">
        <v>5</v>
      </c>
      <c r="AC134" s="48">
        <v>5</v>
      </c>
      <c r="AD134" s="48">
        <v>4</v>
      </c>
      <c r="AE134" s="48">
        <v>5</v>
      </c>
      <c r="AF134" s="48">
        <v>4</v>
      </c>
      <c r="AG134" s="48">
        <v>5</v>
      </c>
      <c r="AH134" s="48">
        <v>5</v>
      </c>
      <c r="AI134" s="48">
        <v>5</v>
      </c>
      <c r="AJ134" s="48">
        <v>4</v>
      </c>
      <c r="AK134" s="60">
        <f t="shared" si="7"/>
        <v>84</v>
      </c>
      <c r="AL134" s="48">
        <v>4</v>
      </c>
      <c r="AM134" s="48">
        <v>3</v>
      </c>
      <c r="AN134" s="48">
        <v>3</v>
      </c>
      <c r="AO134" s="48">
        <v>5</v>
      </c>
      <c r="AP134" s="48">
        <v>4</v>
      </c>
      <c r="AQ134" s="48">
        <v>5</v>
      </c>
      <c r="AR134" s="48">
        <v>5</v>
      </c>
      <c r="AS134" s="48">
        <v>5</v>
      </c>
      <c r="AT134" s="48">
        <v>5</v>
      </c>
      <c r="AU134" s="61">
        <f t="shared" si="8"/>
        <v>39</v>
      </c>
    </row>
    <row r="135" spans="1:47" x14ac:dyDescent="0.25">
      <c r="A135" s="43">
        <v>134</v>
      </c>
      <c r="B135" s="49" t="s">
        <v>505</v>
      </c>
      <c r="C135" s="55" t="s">
        <v>511</v>
      </c>
      <c r="D135" s="55" t="s">
        <v>157</v>
      </c>
      <c r="E135" s="53">
        <f>VLOOKUP(B135,'Nilai Raport'!$B$2:$D$215,3,0)</f>
        <v>81.92307692307692</v>
      </c>
      <c r="F135" s="45" cm="1">
        <f t="array" ref="F135">ROUND(E135:E135,0)</f>
        <v>82</v>
      </c>
      <c r="G135" s="49">
        <v>4</v>
      </c>
      <c r="H135" s="49">
        <v>4</v>
      </c>
      <c r="I135" s="49">
        <v>4</v>
      </c>
      <c r="J135" s="49">
        <v>4</v>
      </c>
      <c r="K135" s="49">
        <v>5</v>
      </c>
      <c r="L135" s="49">
        <v>4</v>
      </c>
      <c r="M135" s="49">
        <v>4</v>
      </c>
      <c r="N135" s="49">
        <v>3</v>
      </c>
      <c r="O135" s="49">
        <v>4</v>
      </c>
      <c r="P135" s="49">
        <v>4</v>
      </c>
      <c r="Q135" s="59">
        <f t="shared" si="6"/>
        <v>40</v>
      </c>
      <c r="R135" s="49">
        <v>4</v>
      </c>
      <c r="S135" s="49">
        <v>3</v>
      </c>
      <c r="T135" s="49">
        <v>4</v>
      </c>
      <c r="U135" s="49">
        <v>5</v>
      </c>
      <c r="V135" s="49">
        <v>5</v>
      </c>
      <c r="W135" s="49">
        <v>4</v>
      </c>
      <c r="X135" s="49">
        <v>4</v>
      </c>
      <c r="Y135" s="49">
        <v>4</v>
      </c>
      <c r="Z135" s="49">
        <v>4</v>
      </c>
      <c r="AA135" s="49">
        <v>4</v>
      </c>
      <c r="AB135" s="49">
        <v>4</v>
      </c>
      <c r="AC135" s="49">
        <v>4</v>
      </c>
      <c r="AD135" s="49">
        <v>4</v>
      </c>
      <c r="AE135" s="49">
        <v>5</v>
      </c>
      <c r="AF135" s="49">
        <v>4</v>
      </c>
      <c r="AG135" s="49">
        <v>3</v>
      </c>
      <c r="AH135" s="49">
        <v>3</v>
      </c>
      <c r="AI135" s="49">
        <v>4</v>
      </c>
      <c r="AJ135" s="49">
        <v>5</v>
      </c>
      <c r="AK135" s="60">
        <f t="shared" si="7"/>
        <v>77</v>
      </c>
      <c r="AL135" s="49">
        <v>4</v>
      </c>
      <c r="AM135" s="49">
        <v>4</v>
      </c>
      <c r="AN135" s="49">
        <v>3</v>
      </c>
      <c r="AO135" s="49">
        <v>4</v>
      </c>
      <c r="AP135" s="49">
        <v>4</v>
      </c>
      <c r="AQ135" s="49">
        <v>5</v>
      </c>
      <c r="AR135" s="49">
        <v>4</v>
      </c>
      <c r="AS135" s="49">
        <v>4</v>
      </c>
      <c r="AT135" s="49">
        <v>4</v>
      </c>
      <c r="AU135" s="61">
        <f t="shared" si="8"/>
        <v>36</v>
      </c>
    </row>
    <row r="136" spans="1:47" x14ac:dyDescent="0.25">
      <c r="A136" s="43">
        <v>135</v>
      </c>
      <c r="B136" s="48" t="s">
        <v>506</v>
      </c>
      <c r="C136" s="54" t="s">
        <v>511</v>
      </c>
      <c r="D136" s="54" t="s">
        <v>157</v>
      </c>
      <c r="E136" s="53">
        <f>VLOOKUP(B136,'Nilai Raport'!$B$2:$D$215,3,0)</f>
        <v>82.84615384615384</v>
      </c>
      <c r="F136" s="45" cm="1">
        <f t="array" ref="F136">ROUND(E136:E136,0)</f>
        <v>83</v>
      </c>
      <c r="G136" s="48">
        <v>5</v>
      </c>
      <c r="H136" s="48">
        <v>5</v>
      </c>
      <c r="I136" s="48">
        <v>5</v>
      </c>
      <c r="J136" s="48">
        <v>5</v>
      </c>
      <c r="K136" s="48">
        <v>5</v>
      </c>
      <c r="L136" s="48">
        <v>5</v>
      </c>
      <c r="M136" s="48">
        <v>4</v>
      </c>
      <c r="N136" s="48">
        <v>4</v>
      </c>
      <c r="O136" s="48">
        <v>4</v>
      </c>
      <c r="P136" s="48">
        <v>5</v>
      </c>
      <c r="Q136" s="59">
        <f t="shared" si="6"/>
        <v>47</v>
      </c>
      <c r="R136" s="48">
        <v>5</v>
      </c>
      <c r="S136" s="48">
        <v>4</v>
      </c>
      <c r="T136" s="48">
        <v>3</v>
      </c>
      <c r="U136" s="48">
        <v>3</v>
      </c>
      <c r="V136" s="48">
        <v>5</v>
      </c>
      <c r="W136" s="48">
        <v>4</v>
      </c>
      <c r="X136" s="48">
        <v>4</v>
      </c>
      <c r="Y136" s="48">
        <v>3</v>
      </c>
      <c r="Z136" s="48">
        <v>4</v>
      </c>
      <c r="AA136" s="48">
        <v>5</v>
      </c>
      <c r="AB136" s="48">
        <v>4</v>
      </c>
      <c r="AC136" s="48">
        <v>5</v>
      </c>
      <c r="AD136" s="48">
        <v>5</v>
      </c>
      <c r="AE136" s="48">
        <v>5</v>
      </c>
      <c r="AF136" s="48">
        <v>5</v>
      </c>
      <c r="AG136" s="48">
        <v>5</v>
      </c>
      <c r="AH136" s="48">
        <v>5</v>
      </c>
      <c r="AI136" s="48">
        <v>5</v>
      </c>
      <c r="AJ136" s="48">
        <v>5</v>
      </c>
      <c r="AK136" s="60">
        <f t="shared" si="7"/>
        <v>84</v>
      </c>
      <c r="AL136" s="48">
        <v>5</v>
      </c>
      <c r="AM136" s="48">
        <v>4</v>
      </c>
      <c r="AN136" s="48">
        <v>4</v>
      </c>
      <c r="AO136" s="48">
        <v>5</v>
      </c>
      <c r="AP136" s="48">
        <v>5</v>
      </c>
      <c r="AQ136" s="48">
        <v>5</v>
      </c>
      <c r="AR136" s="48">
        <v>4</v>
      </c>
      <c r="AS136" s="48">
        <v>5</v>
      </c>
      <c r="AT136" s="48">
        <v>5</v>
      </c>
      <c r="AU136" s="61">
        <f t="shared" si="8"/>
        <v>42</v>
      </c>
    </row>
    <row r="137" spans="1:47" x14ac:dyDescent="0.25">
      <c r="A137" s="43">
        <v>136</v>
      </c>
      <c r="B137" s="48" t="s">
        <v>508</v>
      </c>
      <c r="C137" s="54" t="s">
        <v>511</v>
      </c>
      <c r="D137" s="54" t="s">
        <v>157</v>
      </c>
      <c r="E137" s="53">
        <f>VLOOKUP(B137,'Nilai Raport'!$B$2:$D$215,3,0)</f>
        <v>84.384615384615387</v>
      </c>
      <c r="F137" s="45" cm="1">
        <f t="array" ref="F137">ROUND(E137:E137,0)</f>
        <v>84</v>
      </c>
      <c r="G137" s="48">
        <v>4</v>
      </c>
      <c r="H137" s="48">
        <v>4</v>
      </c>
      <c r="I137" s="48">
        <v>4</v>
      </c>
      <c r="J137" s="48">
        <v>4</v>
      </c>
      <c r="K137" s="48">
        <v>4</v>
      </c>
      <c r="L137" s="48">
        <v>3</v>
      </c>
      <c r="M137" s="48">
        <v>3</v>
      </c>
      <c r="N137" s="48">
        <v>4</v>
      </c>
      <c r="O137" s="48">
        <v>4</v>
      </c>
      <c r="P137" s="48">
        <v>4</v>
      </c>
      <c r="Q137" s="59">
        <f t="shared" si="6"/>
        <v>38</v>
      </c>
      <c r="R137" s="48">
        <v>4</v>
      </c>
      <c r="S137" s="48">
        <v>4</v>
      </c>
      <c r="T137" s="48">
        <v>3</v>
      </c>
      <c r="U137" s="48">
        <v>3</v>
      </c>
      <c r="V137" s="48">
        <v>4</v>
      </c>
      <c r="W137" s="48">
        <v>4</v>
      </c>
      <c r="X137" s="48">
        <v>5</v>
      </c>
      <c r="Y137" s="48">
        <v>4</v>
      </c>
      <c r="Z137" s="48">
        <v>4</v>
      </c>
      <c r="AA137" s="48">
        <v>4</v>
      </c>
      <c r="AB137" s="48">
        <v>4</v>
      </c>
      <c r="AC137" s="48">
        <v>5</v>
      </c>
      <c r="AD137" s="48">
        <v>5</v>
      </c>
      <c r="AE137" s="48">
        <v>5</v>
      </c>
      <c r="AF137" s="48">
        <v>5</v>
      </c>
      <c r="AG137" s="48">
        <v>3</v>
      </c>
      <c r="AH137" s="48">
        <v>3</v>
      </c>
      <c r="AI137" s="48">
        <v>5</v>
      </c>
      <c r="AJ137" s="48">
        <v>4</v>
      </c>
      <c r="AK137" s="60">
        <f t="shared" si="7"/>
        <v>78</v>
      </c>
      <c r="AL137" s="48">
        <v>5</v>
      </c>
      <c r="AM137" s="48">
        <v>5</v>
      </c>
      <c r="AN137" s="48">
        <v>5</v>
      </c>
      <c r="AO137" s="48">
        <v>5</v>
      </c>
      <c r="AP137" s="48">
        <v>5</v>
      </c>
      <c r="AQ137" s="48">
        <v>5</v>
      </c>
      <c r="AR137" s="48">
        <v>5</v>
      </c>
      <c r="AS137" s="48">
        <v>3</v>
      </c>
      <c r="AT137" s="48">
        <v>5</v>
      </c>
      <c r="AU137" s="61">
        <f t="shared" si="8"/>
        <v>43</v>
      </c>
    </row>
    <row r="138" spans="1:47" x14ac:dyDescent="0.25">
      <c r="A138" s="43">
        <v>137</v>
      </c>
      <c r="B138" s="49" t="s">
        <v>509</v>
      </c>
      <c r="C138" s="55" t="s">
        <v>512</v>
      </c>
      <c r="D138" s="55" t="s">
        <v>157</v>
      </c>
      <c r="E138" s="53">
        <f>VLOOKUP(B138,'Nilai Raport'!$B$2:$D$215,3,0)</f>
        <v>84.538461538461533</v>
      </c>
      <c r="F138" s="45" cm="1">
        <f t="array" ref="F138">ROUND(E138:E138,0)</f>
        <v>85</v>
      </c>
      <c r="G138" s="49">
        <v>3</v>
      </c>
      <c r="H138" s="49">
        <v>4</v>
      </c>
      <c r="I138" s="49">
        <v>3</v>
      </c>
      <c r="J138" s="49">
        <v>3</v>
      </c>
      <c r="K138" s="49">
        <v>2</v>
      </c>
      <c r="L138" s="49">
        <v>4</v>
      </c>
      <c r="M138" s="49">
        <v>2</v>
      </c>
      <c r="N138" s="49">
        <v>3</v>
      </c>
      <c r="O138" s="49">
        <v>3</v>
      </c>
      <c r="P138" s="49">
        <v>2</v>
      </c>
      <c r="Q138" s="59">
        <f t="shared" si="6"/>
        <v>29</v>
      </c>
      <c r="R138" s="49">
        <v>3</v>
      </c>
      <c r="S138" s="49">
        <v>4</v>
      </c>
      <c r="T138" s="49">
        <v>3</v>
      </c>
      <c r="U138" s="49">
        <v>3</v>
      </c>
      <c r="V138" s="49">
        <v>5</v>
      </c>
      <c r="W138" s="49">
        <v>3</v>
      </c>
      <c r="X138" s="49">
        <v>4</v>
      </c>
      <c r="Y138" s="49">
        <v>3</v>
      </c>
      <c r="Z138" s="49">
        <v>4</v>
      </c>
      <c r="AA138" s="49">
        <v>4</v>
      </c>
      <c r="AB138" s="49">
        <v>4</v>
      </c>
      <c r="AC138" s="49">
        <v>4</v>
      </c>
      <c r="AD138" s="49">
        <v>4</v>
      </c>
      <c r="AE138" s="49">
        <v>5</v>
      </c>
      <c r="AF138" s="49">
        <v>5</v>
      </c>
      <c r="AG138" s="49">
        <v>4</v>
      </c>
      <c r="AH138" s="49">
        <v>3</v>
      </c>
      <c r="AI138" s="49">
        <v>2</v>
      </c>
      <c r="AJ138" s="49">
        <v>5</v>
      </c>
      <c r="AK138" s="60">
        <f t="shared" si="7"/>
        <v>72</v>
      </c>
      <c r="AL138" s="49">
        <v>4</v>
      </c>
      <c r="AM138" s="49">
        <v>3</v>
      </c>
      <c r="AN138" s="49">
        <v>3</v>
      </c>
      <c r="AO138" s="49">
        <v>4</v>
      </c>
      <c r="AP138" s="49">
        <v>3</v>
      </c>
      <c r="AQ138" s="49">
        <v>3</v>
      </c>
      <c r="AR138" s="49">
        <v>3</v>
      </c>
      <c r="AS138" s="49">
        <v>4</v>
      </c>
      <c r="AT138" s="49">
        <v>5</v>
      </c>
      <c r="AU138" s="61">
        <f t="shared" si="8"/>
        <v>32</v>
      </c>
    </row>
    <row r="139" spans="1:47" x14ac:dyDescent="0.25">
      <c r="A139" s="43">
        <v>138</v>
      </c>
      <c r="B139" s="48" t="s">
        <v>510</v>
      </c>
      <c r="C139" s="54" t="s">
        <v>511</v>
      </c>
      <c r="D139" s="54" t="s">
        <v>157</v>
      </c>
      <c r="E139" s="53">
        <f>VLOOKUP(B139,'Nilai Raport'!$B$2:$D$215,3,0)</f>
        <v>82.692307692307693</v>
      </c>
      <c r="F139" s="45" cm="1">
        <f t="array" ref="F139">ROUND(E139:E139,0)</f>
        <v>83</v>
      </c>
      <c r="G139" s="48">
        <v>3</v>
      </c>
      <c r="H139" s="48">
        <v>4</v>
      </c>
      <c r="I139" s="48">
        <v>2</v>
      </c>
      <c r="J139" s="48">
        <v>2</v>
      </c>
      <c r="K139" s="48">
        <v>3</v>
      </c>
      <c r="L139" s="48">
        <v>4</v>
      </c>
      <c r="M139" s="48">
        <v>4</v>
      </c>
      <c r="N139" s="48">
        <v>4</v>
      </c>
      <c r="O139" s="48">
        <v>2</v>
      </c>
      <c r="P139" s="48">
        <v>5</v>
      </c>
      <c r="Q139" s="59">
        <f t="shared" si="6"/>
        <v>33</v>
      </c>
      <c r="R139" s="48">
        <v>3</v>
      </c>
      <c r="S139" s="48">
        <v>4</v>
      </c>
      <c r="T139" s="48">
        <v>5</v>
      </c>
      <c r="U139" s="48">
        <v>5</v>
      </c>
      <c r="V139" s="48">
        <v>5</v>
      </c>
      <c r="W139" s="48">
        <v>5</v>
      </c>
      <c r="X139" s="48">
        <v>5</v>
      </c>
      <c r="Y139" s="48">
        <v>5</v>
      </c>
      <c r="Z139" s="48">
        <v>3</v>
      </c>
      <c r="AA139" s="48">
        <v>4</v>
      </c>
      <c r="AB139" s="48">
        <v>3</v>
      </c>
      <c r="AC139" s="48">
        <v>4</v>
      </c>
      <c r="AD139" s="48">
        <v>5</v>
      </c>
      <c r="AE139" s="48">
        <v>5</v>
      </c>
      <c r="AF139" s="48">
        <v>5</v>
      </c>
      <c r="AG139" s="48">
        <v>3</v>
      </c>
      <c r="AH139" s="48">
        <v>3</v>
      </c>
      <c r="AI139" s="48">
        <v>4</v>
      </c>
      <c r="AJ139" s="48">
        <v>5</v>
      </c>
      <c r="AK139" s="60">
        <f t="shared" si="7"/>
        <v>81</v>
      </c>
      <c r="AL139" s="48">
        <v>4</v>
      </c>
      <c r="AM139" s="48">
        <v>4</v>
      </c>
      <c r="AN139" s="48">
        <v>4</v>
      </c>
      <c r="AO139" s="48">
        <v>5</v>
      </c>
      <c r="AP139" s="48">
        <v>5</v>
      </c>
      <c r="AQ139" s="48">
        <v>3</v>
      </c>
      <c r="AR139" s="48">
        <v>5</v>
      </c>
      <c r="AS139" s="48">
        <v>5</v>
      </c>
      <c r="AT139" s="48">
        <v>5</v>
      </c>
      <c r="AU139" s="61">
        <f t="shared" si="8"/>
        <v>40</v>
      </c>
    </row>
    <row r="141" spans="1:47" x14ac:dyDescent="0.25">
      <c r="E141" s="41">
        <f>MAX(E2:E139)</f>
        <v>87.38461538</v>
      </c>
      <c r="F141" t="s">
        <v>517</v>
      </c>
    </row>
    <row r="146" spans="2:2" x14ac:dyDescent="0.25">
      <c r="B146" s="40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71DD8-87E9-48CB-B0A4-77011BBD27A4}">
  <dimension ref="A1:AS146"/>
  <sheetViews>
    <sheetView workbookViewId="0">
      <selection activeCell="AF4" sqref="AF4"/>
    </sheetView>
  </sheetViews>
  <sheetFormatPr defaultRowHeight="12.5" x14ac:dyDescent="0.25"/>
  <cols>
    <col min="2" max="2" width="33.6328125" bestFit="1" customWidth="1"/>
    <col min="3" max="3" width="12.7265625" bestFit="1" customWidth="1"/>
    <col min="4" max="4" width="8.7265625" style="39"/>
    <col min="5" max="5" width="10.81640625" bestFit="1" customWidth="1"/>
    <col min="6" max="6" width="12.81640625" customWidth="1"/>
  </cols>
  <sheetData>
    <row r="1" spans="1:45" ht="26" x14ac:dyDescent="0.3">
      <c r="A1" s="46" t="s">
        <v>250</v>
      </c>
      <c r="B1" s="46" t="s">
        <v>295</v>
      </c>
      <c r="C1" s="46" t="s">
        <v>2</v>
      </c>
      <c r="D1" s="46" t="s">
        <v>4</v>
      </c>
      <c r="E1" s="46" t="s">
        <v>296</v>
      </c>
      <c r="F1" s="58" t="s">
        <v>513</v>
      </c>
      <c r="G1" s="46" t="s">
        <v>255</v>
      </c>
      <c r="H1" s="46" t="s">
        <v>256</v>
      </c>
      <c r="I1" s="46" t="s">
        <v>257</v>
      </c>
      <c r="J1" s="46" t="s">
        <v>258</v>
      </c>
      <c r="K1" s="46" t="s">
        <v>259</v>
      </c>
      <c r="L1" s="46" t="s">
        <v>260</v>
      </c>
      <c r="M1" s="46" t="s">
        <v>261</v>
      </c>
      <c r="N1" s="46" t="s">
        <v>262</v>
      </c>
      <c r="O1" s="46" t="s">
        <v>263</v>
      </c>
      <c r="P1" s="46" t="s">
        <v>264</v>
      </c>
      <c r="Q1" s="46" t="s">
        <v>265</v>
      </c>
      <c r="R1" s="46" t="s">
        <v>266</v>
      </c>
      <c r="S1" s="46" t="s">
        <v>267</v>
      </c>
      <c r="T1" s="46" t="s">
        <v>268</v>
      </c>
      <c r="U1" s="46" t="s">
        <v>269</v>
      </c>
      <c r="V1" s="46" t="s">
        <v>270</v>
      </c>
      <c r="W1" s="46" t="s">
        <v>271</v>
      </c>
      <c r="X1" s="46" t="s">
        <v>272</v>
      </c>
      <c r="Y1" s="46" t="s">
        <v>273</v>
      </c>
      <c r="Z1" s="46" t="s">
        <v>274</v>
      </c>
      <c r="AA1" s="46" t="s">
        <v>275</v>
      </c>
      <c r="AB1" s="46" t="s">
        <v>276</v>
      </c>
      <c r="AC1" s="46" t="s">
        <v>277</v>
      </c>
      <c r="AD1" s="46" t="s">
        <v>278</v>
      </c>
      <c r="AE1" s="46" t="s">
        <v>279</v>
      </c>
      <c r="AF1" s="46" t="s">
        <v>280</v>
      </c>
      <c r="AG1" s="46" t="s">
        <v>281</v>
      </c>
      <c r="AH1" s="46" t="s">
        <v>282</v>
      </c>
      <c r="AI1" s="46" t="s">
        <v>283</v>
      </c>
      <c r="AJ1" s="46" t="s">
        <v>284</v>
      </c>
      <c r="AK1" s="46" t="s">
        <v>285</v>
      </c>
      <c r="AL1" s="46" t="s">
        <v>286</v>
      </c>
      <c r="AM1" s="46" t="s">
        <v>287</v>
      </c>
      <c r="AN1" s="46" t="s">
        <v>288</v>
      </c>
      <c r="AO1" s="46" t="s">
        <v>289</v>
      </c>
      <c r="AP1" s="46" t="s">
        <v>290</v>
      </c>
      <c r="AQ1" s="46" t="s">
        <v>291</v>
      </c>
      <c r="AR1" s="46" t="s">
        <v>292</v>
      </c>
      <c r="AS1" s="92" t="s">
        <v>515</v>
      </c>
    </row>
    <row r="2" spans="1:45" x14ac:dyDescent="0.25">
      <c r="A2" s="43">
        <v>1</v>
      </c>
      <c r="B2" s="44" t="s">
        <v>297</v>
      </c>
      <c r="C2" s="57" t="s">
        <v>511</v>
      </c>
      <c r="D2" s="57" t="s">
        <v>155</v>
      </c>
      <c r="E2" s="45">
        <f>VLOOKUP(B2,'Nilai Raport'!$B$2:$D$215,3,0)</f>
        <v>85.615384615384613</v>
      </c>
      <c r="F2" s="45" cm="1">
        <f t="array" ref="F2">ROUND(E2:E2,0)</f>
        <v>86</v>
      </c>
      <c r="G2" s="44">
        <v>3</v>
      </c>
      <c r="H2" s="44">
        <v>3</v>
      </c>
      <c r="I2" s="44">
        <v>3</v>
      </c>
      <c r="J2" s="44">
        <v>5</v>
      </c>
      <c r="K2" s="44">
        <v>4</v>
      </c>
      <c r="L2" s="44">
        <v>2</v>
      </c>
      <c r="M2" s="44">
        <v>3</v>
      </c>
      <c r="N2" s="44">
        <v>3</v>
      </c>
      <c r="O2" s="44">
        <v>2</v>
      </c>
      <c r="P2" s="44">
        <v>4</v>
      </c>
      <c r="Q2" s="44">
        <v>5</v>
      </c>
      <c r="R2" s="44">
        <v>3</v>
      </c>
      <c r="S2" s="44">
        <v>3</v>
      </c>
      <c r="T2" s="44">
        <v>5</v>
      </c>
      <c r="U2" s="44">
        <v>5</v>
      </c>
      <c r="V2" s="44">
        <v>4</v>
      </c>
      <c r="W2" s="44">
        <v>4</v>
      </c>
      <c r="X2" s="44">
        <v>4</v>
      </c>
      <c r="Y2" s="44">
        <v>4</v>
      </c>
      <c r="Z2" s="44">
        <v>4</v>
      </c>
      <c r="AA2" s="44">
        <v>5</v>
      </c>
      <c r="AB2" s="44">
        <v>5</v>
      </c>
      <c r="AC2" s="44">
        <v>5</v>
      </c>
      <c r="AD2" s="44">
        <v>5</v>
      </c>
      <c r="AE2" s="44">
        <v>5</v>
      </c>
      <c r="AF2" s="44">
        <v>5</v>
      </c>
      <c r="AG2" s="44">
        <v>4</v>
      </c>
      <c r="AH2" s="44">
        <v>5</v>
      </c>
      <c r="AI2" s="44">
        <v>5</v>
      </c>
      <c r="AJ2" s="44">
        <v>5</v>
      </c>
      <c r="AK2" s="44">
        <v>4</v>
      </c>
      <c r="AL2" s="44">
        <v>5</v>
      </c>
      <c r="AM2" s="44">
        <v>4</v>
      </c>
      <c r="AN2" s="44">
        <v>5</v>
      </c>
      <c r="AO2" s="44">
        <v>4</v>
      </c>
      <c r="AP2" s="44">
        <v>5</v>
      </c>
      <c r="AQ2" s="44">
        <v>5</v>
      </c>
      <c r="AR2" s="44">
        <v>5</v>
      </c>
      <c r="AS2" s="42">
        <v>3</v>
      </c>
    </row>
    <row r="3" spans="1:45" x14ac:dyDescent="0.25">
      <c r="A3" s="43">
        <v>2</v>
      </c>
      <c r="B3" s="44" t="s">
        <v>298</v>
      </c>
      <c r="C3" s="57" t="s">
        <v>512</v>
      </c>
      <c r="D3" s="57" t="s">
        <v>155</v>
      </c>
      <c r="E3" s="45">
        <f>VLOOKUP(B3,'Nilai Raport'!$B$2:$D$215,3,0)</f>
        <v>84.92307692307692</v>
      </c>
      <c r="F3" s="45" cm="1">
        <f t="array" ref="F3">ROUND(E3:E3,0)</f>
        <v>85</v>
      </c>
      <c r="G3" s="44">
        <v>4</v>
      </c>
      <c r="H3" s="44">
        <v>3</v>
      </c>
      <c r="I3" s="44">
        <v>5</v>
      </c>
      <c r="J3" s="44">
        <v>5</v>
      </c>
      <c r="K3" s="44">
        <v>3</v>
      </c>
      <c r="L3" s="44">
        <v>5</v>
      </c>
      <c r="M3" s="44">
        <v>4</v>
      </c>
      <c r="N3" s="44">
        <v>4</v>
      </c>
      <c r="O3" s="44">
        <v>2</v>
      </c>
      <c r="P3" s="44">
        <v>5</v>
      </c>
      <c r="Q3" s="44">
        <v>3</v>
      </c>
      <c r="R3" s="44">
        <v>2</v>
      </c>
      <c r="S3" s="44">
        <v>3</v>
      </c>
      <c r="T3" s="44">
        <v>3</v>
      </c>
      <c r="U3" s="44">
        <v>5</v>
      </c>
      <c r="V3" s="44">
        <v>3</v>
      </c>
      <c r="W3" s="44">
        <v>4</v>
      </c>
      <c r="X3" s="44">
        <v>3</v>
      </c>
      <c r="Y3" s="44">
        <v>4</v>
      </c>
      <c r="Z3" s="44">
        <v>4</v>
      </c>
      <c r="AA3" s="44">
        <v>4</v>
      </c>
      <c r="AB3" s="44">
        <v>4</v>
      </c>
      <c r="AC3" s="44">
        <v>5</v>
      </c>
      <c r="AD3" s="44">
        <v>5</v>
      </c>
      <c r="AE3" s="44">
        <v>4</v>
      </c>
      <c r="AF3" s="44">
        <v>5</v>
      </c>
      <c r="AG3" s="44">
        <v>4</v>
      </c>
      <c r="AH3" s="44">
        <v>5</v>
      </c>
      <c r="AI3" s="44">
        <v>5</v>
      </c>
      <c r="AJ3" s="44">
        <v>4</v>
      </c>
      <c r="AK3" s="44">
        <v>4</v>
      </c>
      <c r="AL3" s="44">
        <v>3</v>
      </c>
      <c r="AM3" s="44">
        <v>4</v>
      </c>
      <c r="AN3" s="44">
        <v>4</v>
      </c>
      <c r="AO3" s="44">
        <v>3</v>
      </c>
      <c r="AP3" s="44">
        <v>4</v>
      </c>
      <c r="AQ3" s="44">
        <v>3</v>
      </c>
      <c r="AR3" s="44">
        <v>5</v>
      </c>
      <c r="AS3" s="42">
        <v>2</v>
      </c>
    </row>
    <row r="4" spans="1:45" x14ac:dyDescent="0.25">
      <c r="A4" s="43">
        <v>3</v>
      </c>
      <c r="B4" s="44" t="s">
        <v>299</v>
      </c>
      <c r="C4" s="57" t="s">
        <v>512</v>
      </c>
      <c r="D4" s="57" t="s">
        <v>155</v>
      </c>
      <c r="E4" s="45">
        <f>VLOOKUP(B4,'Nilai Raport'!$B$2:$D$215,3,0)</f>
        <v>83.615384615384613</v>
      </c>
      <c r="F4" s="45" cm="1">
        <f t="array" ref="F4">ROUND(E4:E4,0)</f>
        <v>84</v>
      </c>
      <c r="G4" s="44">
        <v>3</v>
      </c>
      <c r="H4" s="44">
        <v>4</v>
      </c>
      <c r="I4" s="44">
        <v>4</v>
      </c>
      <c r="J4" s="44">
        <v>4</v>
      </c>
      <c r="K4" s="44">
        <v>3</v>
      </c>
      <c r="L4" s="44">
        <v>1</v>
      </c>
      <c r="M4" s="44">
        <v>3</v>
      </c>
      <c r="N4" s="44">
        <v>4</v>
      </c>
      <c r="O4" s="44">
        <v>4</v>
      </c>
      <c r="P4" s="44">
        <v>3</v>
      </c>
      <c r="Q4" s="44">
        <v>4</v>
      </c>
      <c r="R4" s="44">
        <v>4</v>
      </c>
      <c r="S4" s="44">
        <v>4</v>
      </c>
      <c r="T4" s="44">
        <v>4</v>
      </c>
      <c r="U4" s="44">
        <v>4</v>
      </c>
      <c r="V4" s="44">
        <v>4</v>
      </c>
      <c r="W4" s="44">
        <v>4</v>
      </c>
      <c r="X4" s="44">
        <v>4</v>
      </c>
      <c r="Y4" s="44">
        <v>4</v>
      </c>
      <c r="Z4" s="44">
        <v>4</v>
      </c>
      <c r="AA4" s="44">
        <v>4</v>
      </c>
      <c r="AB4" s="44">
        <v>4</v>
      </c>
      <c r="AC4" s="44">
        <v>4</v>
      </c>
      <c r="AD4" s="44">
        <v>4</v>
      </c>
      <c r="AE4" s="44">
        <v>4</v>
      </c>
      <c r="AF4" s="44">
        <v>4</v>
      </c>
      <c r="AG4" s="44">
        <v>4</v>
      </c>
      <c r="AH4" s="44">
        <v>4</v>
      </c>
      <c r="AI4" s="44">
        <v>4</v>
      </c>
      <c r="AJ4" s="44">
        <v>4</v>
      </c>
      <c r="AK4" s="44">
        <v>4</v>
      </c>
      <c r="AL4" s="44">
        <v>4</v>
      </c>
      <c r="AM4" s="44">
        <v>4</v>
      </c>
      <c r="AN4" s="44">
        <v>4</v>
      </c>
      <c r="AO4" s="44">
        <v>4</v>
      </c>
      <c r="AP4" s="44">
        <v>4</v>
      </c>
      <c r="AQ4" s="44">
        <v>4</v>
      </c>
      <c r="AR4" s="44">
        <v>4</v>
      </c>
      <c r="AS4" s="42">
        <v>2</v>
      </c>
    </row>
    <row r="5" spans="1:45" x14ac:dyDescent="0.25">
      <c r="A5" s="43">
        <v>4</v>
      </c>
      <c r="B5" s="44" t="s">
        <v>313</v>
      </c>
      <c r="C5" s="57" t="s">
        <v>512</v>
      </c>
      <c r="D5" s="57" t="s">
        <v>155</v>
      </c>
      <c r="E5" s="45">
        <f>VLOOKUP(B5,'Nilai Raport'!$B$2:$D$215,3,0)</f>
        <v>83.92307692307692</v>
      </c>
      <c r="F5" s="45" cm="1">
        <f t="array" ref="F5">ROUND(E5:E5,0)</f>
        <v>84</v>
      </c>
      <c r="G5" s="44">
        <v>4</v>
      </c>
      <c r="H5" s="44">
        <v>5</v>
      </c>
      <c r="I5" s="44">
        <v>5</v>
      </c>
      <c r="J5" s="44">
        <v>5</v>
      </c>
      <c r="K5" s="44">
        <v>5</v>
      </c>
      <c r="L5" s="44">
        <v>5</v>
      </c>
      <c r="M5" s="44">
        <v>4</v>
      </c>
      <c r="N5" s="44">
        <v>5</v>
      </c>
      <c r="O5" s="44">
        <v>2</v>
      </c>
      <c r="P5" s="44">
        <v>5</v>
      </c>
      <c r="Q5" s="44">
        <v>4</v>
      </c>
      <c r="R5" s="44">
        <v>3</v>
      </c>
      <c r="S5" s="44">
        <v>3</v>
      </c>
      <c r="T5" s="44">
        <v>4</v>
      </c>
      <c r="U5" s="44">
        <v>4</v>
      </c>
      <c r="V5" s="44">
        <v>3</v>
      </c>
      <c r="W5" s="44">
        <v>4</v>
      </c>
      <c r="X5" s="44">
        <v>3</v>
      </c>
      <c r="Y5" s="44">
        <v>4</v>
      </c>
      <c r="Z5" s="44">
        <v>4</v>
      </c>
      <c r="AA5" s="44">
        <v>5</v>
      </c>
      <c r="AB5" s="44">
        <v>5</v>
      </c>
      <c r="AC5" s="44">
        <v>4</v>
      </c>
      <c r="AD5" s="44">
        <v>5</v>
      </c>
      <c r="AE5" s="44">
        <v>5</v>
      </c>
      <c r="AF5" s="44">
        <v>3</v>
      </c>
      <c r="AG5" s="44">
        <v>5</v>
      </c>
      <c r="AH5" s="44">
        <v>4</v>
      </c>
      <c r="AI5" s="44">
        <v>4</v>
      </c>
      <c r="AJ5" s="44">
        <v>4</v>
      </c>
      <c r="AK5" s="44">
        <v>5</v>
      </c>
      <c r="AL5" s="44">
        <v>3</v>
      </c>
      <c r="AM5" s="44">
        <v>4</v>
      </c>
      <c r="AN5" s="44">
        <v>4</v>
      </c>
      <c r="AO5" s="44">
        <v>4</v>
      </c>
      <c r="AP5" s="44">
        <v>5</v>
      </c>
      <c r="AQ5" s="44">
        <v>5</v>
      </c>
      <c r="AR5" s="44">
        <v>5</v>
      </c>
      <c r="AS5" s="42">
        <v>2</v>
      </c>
    </row>
    <row r="6" spans="1:45" x14ac:dyDescent="0.25">
      <c r="A6" s="43">
        <v>5</v>
      </c>
      <c r="B6" s="44" t="s">
        <v>300</v>
      </c>
      <c r="C6" s="57" t="s">
        <v>512</v>
      </c>
      <c r="D6" s="57" t="s">
        <v>155</v>
      </c>
      <c r="E6" s="45">
        <f>VLOOKUP(B6,'Nilai Raport'!$B$2:$D$215,3,0)</f>
        <v>85.307692307692307</v>
      </c>
      <c r="F6" s="45" cm="1">
        <f t="array" ref="F6">ROUND(E6:E6,0)</f>
        <v>85</v>
      </c>
      <c r="G6" s="44">
        <v>3</v>
      </c>
      <c r="H6" s="44">
        <v>4</v>
      </c>
      <c r="I6" s="44">
        <v>4</v>
      </c>
      <c r="J6" s="44">
        <v>3</v>
      </c>
      <c r="K6" s="44">
        <v>2</v>
      </c>
      <c r="L6" s="44">
        <v>2</v>
      </c>
      <c r="M6" s="44">
        <v>3</v>
      </c>
      <c r="N6" s="44">
        <v>4</v>
      </c>
      <c r="O6" s="44">
        <v>3</v>
      </c>
      <c r="P6" s="44">
        <v>3</v>
      </c>
      <c r="Q6" s="44">
        <v>4</v>
      </c>
      <c r="R6" s="44">
        <v>3</v>
      </c>
      <c r="S6" s="44">
        <v>4</v>
      </c>
      <c r="T6" s="44">
        <v>5</v>
      </c>
      <c r="U6" s="44">
        <v>4</v>
      </c>
      <c r="V6" s="44">
        <v>4</v>
      </c>
      <c r="W6" s="44">
        <v>3</v>
      </c>
      <c r="X6" s="44">
        <v>5</v>
      </c>
      <c r="Y6" s="44">
        <v>4</v>
      </c>
      <c r="Z6" s="44">
        <v>4</v>
      </c>
      <c r="AA6" s="44">
        <v>4</v>
      </c>
      <c r="AB6" s="44">
        <v>4</v>
      </c>
      <c r="AC6" s="44">
        <v>4</v>
      </c>
      <c r="AD6" s="44">
        <v>4</v>
      </c>
      <c r="AE6" s="44">
        <v>5</v>
      </c>
      <c r="AF6" s="44">
        <v>4</v>
      </c>
      <c r="AG6" s="44">
        <v>5</v>
      </c>
      <c r="AH6" s="44">
        <v>4</v>
      </c>
      <c r="AI6" s="44">
        <v>4</v>
      </c>
      <c r="AJ6" s="44">
        <v>4</v>
      </c>
      <c r="AK6" s="44">
        <v>4</v>
      </c>
      <c r="AL6" s="44">
        <v>3</v>
      </c>
      <c r="AM6" s="44">
        <v>5</v>
      </c>
      <c r="AN6" s="44">
        <v>4</v>
      </c>
      <c r="AO6" s="44">
        <v>5</v>
      </c>
      <c r="AP6" s="44">
        <v>5</v>
      </c>
      <c r="AQ6" s="44">
        <v>4</v>
      </c>
      <c r="AR6" s="44">
        <v>5</v>
      </c>
      <c r="AS6" s="42">
        <v>2</v>
      </c>
    </row>
    <row r="7" spans="1:45" x14ac:dyDescent="0.25">
      <c r="A7" s="43">
        <v>6</v>
      </c>
      <c r="B7" s="44" t="s">
        <v>314</v>
      </c>
      <c r="C7" s="57" t="s">
        <v>512</v>
      </c>
      <c r="D7" s="57" t="s">
        <v>155</v>
      </c>
      <c r="E7" s="45">
        <f>VLOOKUP(B7,'Nilai Raport'!$B$2:$D$215,3,0)</f>
        <v>84.84615384615384</v>
      </c>
      <c r="F7" s="45" cm="1">
        <f t="array" ref="F7">ROUND(E7:E7,0)</f>
        <v>85</v>
      </c>
      <c r="G7" s="44">
        <v>3</v>
      </c>
      <c r="H7" s="44">
        <v>4</v>
      </c>
      <c r="I7" s="44">
        <v>4</v>
      </c>
      <c r="J7" s="44">
        <v>3</v>
      </c>
      <c r="K7" s="44">
        <v>2</v>
      </c>
      <c r="L7" s="44">
        <v>2</v>
      </c>
      <c r="M7" s="44">
        <v>3</v>
      </c>
      <c r="N7" s="44">
        <v>4</v>
      </c>
      <c r="O7" s="44">
        <v>5</v>
      </c>
      <c r="P7" s="44">
        <v>3</v>
      </c>
      <c r="Q7" s="44">
        <v>5</v>
      </c>
      <c r="R7" s="44">
        <v>5</v>
      </c>
      <c r="S7" s="44">
        <v>5</v>
      </c>
      <c r="T7" s="44">
        <v>5</v>
      </c>
      <c r="U7" s="44">
        <v>5</v>
      </c>
      <c r="V7" s="44">
        <v>4</v>
      </c>
      <c r="W7" s="44">
        <v>4</v>
      </c>
      <c r="X7" s="44">
        <v>4</v>
      </c>
      <c r="Y7" s="44">
        <v>3</v>
      </c>
      <c r="Z7" s="44">
        <v>4</v>
      </c>
      <c r="AA7" s="44">
        <v>3</v>
      </c>
      <c r="AB7" s="44">
        <v>4</v>
      </c>
      <c r="AC7" s="44">
        <v>4</v>
      </c>
      <c r="AD7" s="44">
        <v>4</v>
      </c>
      <c r="AE7" s="44">
        <v>4</v>
      </c>
      <c r="AF7" s="44">
        <v>5</v>
      </c>
      <c r="AG7" s="44">
        <v>5</v>
      </c>
      <c r="AH7" s="44">
        <v>5</v>
      </c>
      <c r="AI7" s="44">
        <v>5</v>
      </c>
      <c r="AJ7" s="44">
        <v>4</v>
      </c>
      <c r="AK7" s="44">
        <v>5</v>
      </c>
      <c r="AL7" s="44">
        <v>4</v>
      </c>
      <c r="AM7" s="44">
        <v>4</v>
      </c>
      <c r="AN7" s="44">
        <v>4</v>
      </c>
      <c r="AO7" s="44">
        <v>5</v>
      </c>
      <c r="AP7" s="44">
        <v>5</v>
      </c>
      <c r="AQ7" s="44">
        <v>5</v>
      </c>
      <c r="AR7" s="44">
        <v>5</v>
      </c>
      <c r="AS7" s="42">
        <v>2</v>
      </c>
    </row>
    <row r="8" spans="1:45" x14ac:dyDescent="0.25">
      <c r="A8" s="43">
        <v>7</v>
      </c>
      <c r="B8" s="44" t="s">
        <v>315</v>
      </c>
      <c r="C8" s="57" t="s">
        <v>512</v>
      </c>
      <c r="D8" s="57" t="s">
        <v>155</v>
      </c>
      <c r="E8" s="45">
        <f>VLOOKUP(B8,'Nilai Raport'!$B$2:$D$215,3,0)</f>
        <v>84.84615384615384</v>
      </c>
      <c r="F8" s="45" cm="1">
        <f t="array" ref="F8">ROUND(E8:E8,0)</f>
        <v>85</v>
      </c>
      <c r="G8" s="44">
        <v>3</v>
      </c>
      <c r="H8" s="44">
        <v>5</v>
      </c>
      <c r="I8" s="44">
        <v>5</v>
      </c>
      <c r="J8" s="44">
        <v>5</v>
      </c>
      <c r="K8" s="44">
        <v>3</v>
      </c>
      <c r="L8" s="44">
        <v>5</v>
      </c>
      <c r="M8" s="44">
        <v>5</v>
      </c>
      <c r="N8" s="44">
        <v>5</v>
      </c>
      <c r="O8" s="44">
        <v>4</v>
      </c>
      <c r="P8" s="44">
        <v>5</v>
      </c>
      <c r="Q8" s="44">
        <v>5</v>
      </c>
      <c r="R8" s="44">
        <v>5</v>
      </c>
      <c r="S8" s="44">
        <v>5</v>
      </c>
      <c r="T8" s="44">
        <v>4</v>
      </c>
      <c r="U8" s="44">
        <v>5</v>
      </c>
      <c r="V8" s="44">
        <v>3</v>
      </c>
      <c r="W8" s="44">
        <v>4</v>
      </c>
      <c r="X8" s="44">
        <v>5</v>
      </c>
      <c r="Y8" s="44">
        <v>4</v>
      </c>
      <c r="Z8" s="44">
        <v>4</v>
      </c>
      <c r="AA8" s="44">
        <v>4</v>
      </c>
      <c r="AB8" s="44">
        <v>5</v>
      </c>
      <c r="AC8" s="44">
        <v>4</v>
      </c>
      <c r="AD8" s="44">
        <v>5</v>
      </c>
      <c r="AE8" s="44">
        <v>5</v>
      </c>
      <c r="AF8" s="44">
        <v>4</v>
      </c>
      <c r="AG8" s="44">
        <v>5</v>
      </c>
      <c r="AH8" s="44">
        <v>5</v>
      </c>
      <c r="AI8" s="44">
        <v>5</v>
      </c>
      <c r="AJ8" s="44">
        <v>4</v>
      </c>
      <c r="AK8" s="44">
        <v>4</v>
      </c>
      <c r="AL8" s="44">
        <v>3</v>
      </c>
      <c r="AM8" s="44">
        <v>5</v>
      </c>
      <c r="AN8" s="44">
        <v>5</v>
      </c>
      <c r="AO8" s="44">
        <v>5</v>
      </c>
      <c r="AP8" s="44">
        <v>5</v>
      </c>
      <c r="AQ8" s="44">
        <v>5</v>
      </c>
      <c r="AR8" s="44">
        <v>5</v>
      </c>
      <c r="AS8" s="42">
        <v>2</v>
      </c>
    </row>
    <row r="9" spans="1:45" x14ac:dyDescent="0.25">
      <c r="A9" s="43">
        <v>8</v>
      </c>
      <c r="B9" s="42" t="s">
        <v>316</v>
      </c>
      <c r="C9" s="57" t="s">
        <v>511</v>
      </c>
      <c r="D9" s="57" t="s">
        <v>155</v>
      </c>
      <c r="E9" s="45">
        <f>VLOOKUP(B9,'Nilai Raport'!$B$2:$D$215,3,0)</f>
        <v>86.384615384615387</v>
      </c>
      <c r="F9" s="45" cm="1">
        <f t="array" ref="F9">ROUND(E9:E9,0)</f>
        <v>86</v>
      </c>
      <c r="G9" s="44">
        <v>4</v>
      </c>
      <c r="H9" s="44">
        <v>5</v>
      </c>
      <c r="I9" s="44">
        <v>5</v>
      </c>
      <c r="J9" s="44">
        <v>3</v>
      </c>
      <c r="K9" s="44">
        <v>5</v>
      </c>
      <c r="L9" s="44">
        <v>4</v>
      </c>
      <c r="M9" s="44">
        <v>4</v>
      </c>
      <c r="N9" s="44">
        <v>4</v>
      </c>
      <c r="O9" s="44">
        <v>1</v>
      </c>
      <c r="P9" s="44">
        <v>4</v>
      </c>
      <c r="Q9" s="44">
        <v>4</v>
      </c>
      <c r="R9" s="44">
        <v>4</v>
      </c>
      <c r="S9" s="44">
        <v>4</v>
      </c>
      <c r="T9" s="44">
        <v>4</v>
      </c>
      <c r="U9" s="44">
        <v>4</v>
      </c>
      <c r="V9" s="44">
        <v>2</v>
      </c>
      <c r="W9" s="44">
        <v>4</v>
      </c>
      <c r="X9" s="44">
        <v>3</v>
      </c>
      <c r="Y9" s="44">
        <v>4</v>
      </c>
      <c r="Z9" s="44">
        <v>4</v>
      </c>
      <c r="AA9" s="44">
        <v>3</v>
      </c>
      <c r="AB9" s="44">
        <v>4</v>
      </c>
      <c r="AC9" s="44">
        <v>5</v>
      </c>
      <c r="AD9" s="44">
        <v>4</v>
      </c>
      <c r="AE9" s="44">
        <v>4</v>
      </c>
      <c r="AF9" s="44">
        <v>4</v>
      </c>
      <c r="AG9" s="44">
        <v>4</v>
      </c>
      <c r="AH9" s="44">
        <v>3</v>
      </c>
      <c r="AI9" s="44">
        <v>5</v>
      </c>
      <c r="AJ9" s="44">
        <v>4</v>
      </c>
      <c r="AK9" s="44">
        <v>4</v>
      </c>
      <c r="AL9" s="44">
        <v>3</v>
      </c>
      <c r="AM9" s="44">
        <v>4</v>
      </c>
      <c r="AN9" s="44">
        <v>4</v>
      </c>
      <c r="AO9" s="44">
        <v>3</v>
      </c>
      <c r="AP9" s="44">
        <v>4</v>
      </c>
      <c r="AQ9" s="44">
        <v>4</v>
      </c>
      <c r="AR9" s="44">
        <v>4</v>
      </c>
      <c r="AS9" s="42">
        <v>3</v>
      </c>
    </row>
    <row r="10" spans="1:45" x14ac:dyDescent="0.25">
      <c r="A10" s="43">
        <v>9</v>
      </c>
      <c r="B10" s="42" t="s">
        <v>317</v>
      </c>
      <c r="C10" s="57" t="s">
        <v>512</v>
      </c>
      <c r="D10" s="57" t="s">
        <v>155</v>
      </c>
      <c r="E10" s="45">
        <f>VLOOKUP(B10,'Nilai Raport'!$B$2:$D$215,3,0)</f>
        <v>84.461538461538467</v>
      </c>
      <c r="F10" s="45" cm="1">
        <f t="array" ref="F10">ROUND(E10:E10,0)</f>
        <v>84</v>
      </c>
      <c r="G10" s="44">
        <v>3</v>
      </c>
      <c r="H10" s="44">
        <v>5</v>
      </c>
      <c r="I10" s="44">
        <v>5</v>
      </c>
      <c r="J10" s="44">
        <v>5</v>
      </c>
      <c r="K10" s="44">
        <v>3</v>
      </c>
      <c r="L10" s="44">
        <v>5</v>
      </c>
      <c r="M10" s="44">
        <v>5</v>
      </c>
      <c r="N10" s="44">
        <v>4</v>
      </c>
      <c r="O10" s="44">
        <v>3</v>
      </c>
      <c r="P10" s="44">
        <v>5</v>
      </c>
      <c r="Q10" s="44">
        <v>4</v>
      </c>
      <c r="R10" s="44">
        <v>5</v>
      </c>
      <c r="S10" s="44">
        <v>5</v>
      </c>
      <c r="T10" s="44">
        <v>5</v>
      </c>
      <c r="U10" s="44">
        <v>4</v>
      </c>
      <c r="V10" s="44">
        <v>4</v>
      </c>
      <c r="W10" s="44">
        <v>4</v>
      </c>
      <c r="X10" s="44">
        <v>4</v>
      </c>
      <c r="Y10" s="44">
        <v>4</v>
      </c>
      <c r="Z10" s="44">
        <v>5</v>
      </c>
      <c r="AA10" s="44">
        <v>4</v>
      </c>
      <c r="AB10" s="44">
        <v>4</v>
      </c>
      <c r="AC10" s="44">
        <v>4</v>
      </c>
      <c r="AD10" s="44">
        <v>4</v>
      </c>
      <c r="AE10" s="44">
        <v>4</v>
      </c>
      <c r="AF10" s="44">
        <v>5</v>
      </c>
      <c r="AG10" s="44">
        <v>5</v>
      </c>
      <c r="AH10" s="44">
        <v>5</v>
      </c>
      <c r="AI10" s="44">
        <v>5</v>
      </c>
      <c r="AJ10" s="44">
        <v>4</v>
      </c>
      <c r="AK10" s="44">
        <v>5</v>
      </c>
      <c r="AL10" s="44">
        <v>4</v>
      </c>
      <c r="AM10" s="44">
        <v>5</v>
      </c>
      <c r="AN10" s="44">
        <v>5</v>
      </c>
      <c r="AO10" s="44">
        <v>3</v>
      </c>
      <c r="AP10" s="44">
        <v>5</v>
      </c>
      <c r="AQ10" s="44">
        <v>5</v>
      </c>
      <c r="AR10" s="44">
        <v>5</v>
      </c>
      <c r="AS10" s="42">
        <v>2</v>
      </c>
    </row>
    <row r="11" spans="1:45" x14ac:dyDescent="0.25">
      <c r="A11" s="43">
        <v>10</v>
      </c>
      <c r="B11" s="42" t="s">
        <v>318</v>
      </c>
      <c r="C11" s="57" t="s">
        <v>512</v>
      </c>
      <c r="D11" s="57" t="s">
        <v>155</v>
      </c>
      <c r="E11" s="45">
        <f>VLOOKUP(B11,'Nilai Raport'!$B$2:$D$215,3,0)</f>
        <v>85.538461538461533</v>
      </c>
      <c r="F11" s="45" cm="1">
        <f t="array" ref="F11">ROUND(E11:E11,0)</f>
        <v>86</v>
      </c>
      <c r="G11" s="44">
        <v>4</v>
      </c>
      <c r="H11" s="44">
        <v>5</v>
      </c>
      <c r="I11" s="44">
        <v>5</v>
      </c>
      <c r="J11" s="44">
        <v>5</v>
      </c>
      <c r="K11" s="44">
        <v>5</v>
      </c>
      <c r="L11" s="44">
        <v>5</v>
      </c>
      <c r="M11" s="44">
        <v>5</v>
      </c>
      <c r="N11" s="44">
        <v>5</v>
      </c>
      <c r="O11" s="44">
        <v>4</v>
      </c>
      <c r="P11" s="44">
        <v>5</v>
      </c>
      <c r="Q11" s="44">
        <v>3</v>
      </c>
      <c r="R11" s="44">
        <v>3</v>
      </c>
      <c r="S11" s="44">
        <v>3</v>
      </c>
      <c r="T11" s="44">
        <v>5</v>
      </c>
      <c r="U11" s="44">
        <v>5</v>
      </c>
      <c r="V11" s="44">
        <v>5</v>
      </c>
      <c r="W11" s="44">
        <v>5</v>
      </c>
      <c r="X11" s="44">
        <v>5</v>
      </c>
      <c r="Y11" s="44">
        <v>4</v>
      </c>
      <c r="Z11" s="44">
        <v>5</v>
      </c>
      <c r="AA11" s="44">
        <v>4</v>
      </c>
      <c r="AB11" s="44">
        <v>5</v>
      </c>
      <c r="AC11" s="44">
        <v>5</v>
      </c>
      <c r="AD11" s="44">
        <v>4</v>
      </c>
      <c r="AE11" s="44">
        <v>5</v>
      </c>
      <c r="AF11" s="44">
        <v>4</v>
      </c>
      <c r="AG11" s="44">
        <v>5</v>
      </c>
      <c r="AH11" s="44">
        <v>5</v>
      </c>
      <c r="AI11" s="44">
        <v>5</v>
      </c>
      <c r="AJ11" s="44">
        <v>5</v>
      </c>
      <c r="AK11" s="44">
        <v>4</v>
      </c>
      <c r="AL11" s="44">
        <v>4</v>
      </c>
      <c r="AM11" s="44">
        <v>5</v>
      </c>
      <c r="AN11" s="44">
        <v>5</v>
      </c>
      <c r="AO11" s="44">
        <v>5</v>
      </c>
      <c r="AP11" s="44">
        <v>5</v>
      </c>
      <c r="AQ11" s="44">
        <v>5</v>
      </c>
      <c r="AR11" s="44">
        <v>5</v>
      </c>
      <c r="AS11" s="42">
        <v>3</v>
      </c>
    </row>
    <row r="12" spans="1:45" x14ac:dyDescent="0.25">
      <c r="A12" s="43">
        <v>11</v>
      </c>
      <c r="B12" s="42" t="s">
        <v>319</v>
      </c>
      <c r="C12" s="57" t="s">
        <v>512</v>
      </c>
      <c r="D12" s="57" t="s">
        <v>155</v>
      </c>
      <c r="E12" s="45">
        <f>VLOOKUP(B12,'Nilai Raport'!$B$2:$D$215,3,0)</f>
        <v>84.92307692307692</v>
      </c>
      <c r="F12" s="45" cm="1">
        <f t="array" ref="F12">ROUND(E12:E12,0)</f>
        <v>85</v>
      </c>
      <c r="G12" s="44">
        <v>2</v>
      </c>
      <c r="H12" s="44">
        <v>4</v>
      </c>
      <c r="I12" s="44">
        <v>4</v>
      </c>
      <c r="J12" s="44">
        <v>4</v>
      </c>
      <c r="K12" s="44">
        <v>2</v>
      </c>
      <c r="L12" s="44">
        <v>2</v>
      </c>
      <c r="M12" s="44">
        <v>3</v>
      </c>
      <c r="N12" s="44">
        <v>4</v>
      </c>
      <c r="O12" s="44">
        <v>1</v>
      </c>
      <c r="P12" s="44">
        <v>3</v>
      </c>
      <c r="Q12" s="44">
        <v>4</v>
      </c>
      <c r="R12" s="44">
        <v>4</v>
      </c>
      <c r="S12" s="44">
        <v>4</v>
      </c>
      <c r="T12" s="44">
        <v>3</v>
      </c>
      <c r="U12" s="44">
        <v>4</v>
      </c>
      <c r="V12" s="44">
        <v>3</v>
      </c>
      <c r="W12" s="44">
        <v>4</v>
      </c>
      <c r="X12" s="44">
        <v>4</v>
      </c>
      <c r="Y12" s="44">
        <v>4</v>
      </c>
      <c r="Z12" s="44">
        <v>4</v>
      </c>
      <c r="AA12" s="44">
        <v>3</v>
      </c>
      <c r="AB12" s="44">
        <v>4</v>
      </c>
      <c r="AC12" s="44">
        <v>4</v>
      </c>
      <c r="AD12" s="44">
        <v>4</v>
      </c>
      <c r="AE12" s="44">
        <v>4</v>
      </c>
      <c r="AF12" s="44">
        <v>4</v>
      </c>
      <c r="AG12" s="44">
        <v>4</v>
      </c>
      <c r="AH12" s="44">
        <v>3</v>
      </c>
      <c r="AI12" s="44">
        <v>4</v>
      </c>
      <c r="AJ12" s="44">
        <v>4</v>
      </c>
      <c r="AK12" s="44">
        <v>4</v>
      </c>
      <c r="AL12" s="44">
        <v>3</v>
      </c>
      <c r="AM12" s="44">
        <v>4</v>
      </c>
      <c r="AN12" s="44">
        <v>4</v>
      </c>
      <c r="AO12" s="44">
        <v>3</v>
      </c>
      <c r="AP12" s="44">
        <v>3</v>
      </c>
      <c r="AQ12" s="44">
        <v>4</v>
      </c>
      <c r="AR12" s="44">
        <v>4</v>
      </c>
      <c r="AS12" s="42">
        <v>2</v>
      </c>
    </row>
    <row r="13" spans="1:45" x14ac:dyDescent="0.25">
      <c r="A13" s="43">
        <v>12</v>
      </c>
      <c r="B13" s="42" t="s">
        <v>320</v>
      </c>
      <c r="C13" s="57" t="s">
        <v>512</v>
      </c>
      <c r="D13" s="57" t="s">
        <v>155</v>
      </c>
      <c r="E13" s="45">
        <f>VLOOKUP(B13,'Nilai Raport'!$B$2:$D$215,3,0)</f>
        <v>84.84615384615384</v>
      </c>
      <c r="F13" s="45" cm="1">
        <f t="array" ref="F13">ROUND(E13:E13,0)</f>
        <v>85</v>
      </c>
      <c r="G13" s="44">
        <v>3</v>
      </c>
      <c r="H13" s="44">
        <v>4</v>
      </c>
      <c r="I13" s="44">
        <v>4</v>
      </c>
      <c r="J13" s="44">
        <v>3</v>
      </c>
      <c r="K13" s="44">
        <v>3</v>
      </c>
      <c r="L13" s="44">
        <v>3</v>
      </c>
      <c r="M13" s="44">
        <v>3</v>
      </c>
      <c r="N13" s="44">
        <v>4</v>
      </c>
      <c r="O13" s="44">
        <v>3</v>
      </c>
      <c r="P13" s="44">
        <v>4</v>
      </c>
      <c r="Q13" s="44">
        <v>4</v>
      </c>
      <c r="R13" s="44">
        <v>4</v>
      </c>
      <c r="S13" s="44">
        <v>5</v>
      </c>
      <c r="T13" s="44">
        <v>4</v>
      </c>
      <c r="U13" s="44">
        <v>4</v>
      </c>
      <c r="V13" s="44">
        <v>4</v>
      </c>
      <c r="W13" s="44">
        <v>4</v>
      </c>
      <c r="X13" s="44">
        <v>4</v>
      </c>
      <c r="Y13" s="44">
        <v>4</v>
      </c>
      <c r="Z13" s="44">
        <v>4</v>
      </c>
      <c r="AA13" s="44">
        <v>4</v>
      </c>
      <c r="AB13" s="44">
        <v>4</v>
      </c>
      <c r="AC13" s="44">
        <v>4</v>
      </c>
      <c r="AD13" s="44">
        <v>4</v>
      </c>
      <c r="AE13" s="44">
        <v>4</v>
      </c>
      <c r="AF13" s="44">
        <v>5</v>
      </c>
      <c r="AG13" s="44">
        <v>4</v>
      </c>
      <c r="AH13" s="44">
        <v>4</v>
      </c>
      <c r="AI13" s="44">
        <v>4</v>
      </c>
      <c r="AJ13" s="44">
        <v>4</v>
      </c>
      <c r="AK13" s="44">
        <v>4</v>
      </c>
      <c r="AL13" s="44">
        <v>3</v>
      </c>
      <c r="AM13" s="44">
        <v>4</v>
      </c>
      <c r="AN13" s="44">
        <v>4</v>
      </c>
      <c r="AO13" s="44">
        <v>4</v>
      </c>
      <c r="AP13" s="44">
        <v>4</v>
      </c>
      <c r="AQ13" s="44">
        <v>5</v>
      </c>
      <c r="AR13" s="44">
        <v>5</v>
      </c>
      <c r="AS13" s="42">
        <v>2</v>
      </c>
    </row>
    <row r="14" spans="1:45" x14ac:dyDescent="0.25">
      <c r="A14" s="43">
        <v>13</v>
      </c>
      <c r="B14" s="42" t="s">
        <v>321</v>
      </c>
      <c r="C14" s="57" t="s">
        <v>512</v>
      </c>
      <c r="D14" s="57" t="s">
        <v>155</v>
      </c>
      <c r="E14" s="45">
        <f>VLOOKUP(B14,'Nilai Raport'!$B$2:$D$215,3,0)</f>
        <v>86</v>
      </c>
      <c r="F14" s="45" cm="1">
        <f t="array" ref="F14">ROUND(E14:E14,0)</f>
        <v>86</v>
      </c>
      <c r="G14" s="44">
        <v>5</v>
      </c>
      <c r="H14" s="44">
        <v>5</v>
      </c>
      <c r="I14" s="44">
        <v>5</v>
      </c>
      <c r="J14" s="44">
        <v>4</v>
      </c>
      <c r="K14" s="44">
        <v>5</v>
      </c>
      <c r="L14" s="44">
        <v>5</v>
      </c>
      <c r="M14" s="44">
        <v>5</v>
      </c>
      <c r="N14" s="44">
        <v>5</v>
      </c>
      <c r="O14" s="44">
        <v>4</v>
      </c>
      <c r="P14" s="44">
        <v>5</v>
      </c>
      <c r="Q14" s="44">
        <v>5</v>
      </c>
      <c r="R14" s="44">
        <v>3</v>
      </c>
      <c r="S14" s="44">
        <v>4</v>
      </c>
      <c r="T14" s="44">
        <v>4</v>
      </c>
      <c r="U14" s="44">
        <v>4</v>
      </c>
      <c r="V14" s="44">
        <v>3</v>
      </c>
      <c r="W14" s="44">
        <v>4</v>
      </c>
      <c r="X14" s="44">
        <v>3</v>
      </c>
      <c r="Y14" s="44">
        <v>4</v>
      </c>
      <c r="Z14" s="44">
        <v>4</v>
      </c>
      <c r="AA14" s="44">
        <v>4</v>
      </c>
      <c r="AB14" s="44">
        <v>4</v>
      </c>
      <c r="AC14" s="44">
        <v>5</v>
      </c>
      <c r="AD14" s="44">
        <v>4</v>
      </c>
      <c r="AE14" s="44">
        <v>4</v>
      </c>
      <c r="AF14" s="44">
        <v>5</v>
      </c>
      <c r="AG14" s="44">
        <v>5</v>
      </c>
      <c r="AH14" s="44">
        <v>4</v>
      </c>
      <c r="AI14" s="44">
        <v>5</v>
      </c>
      <c r="AJ14" s="44">
        <v>5</v>
      </c>
      <c r="AK14" s="44">
        <v>3</v>
      </c>
      <c r="AL14" s="44">
        <v>4</v>
      </c>
      <c r="AM14" s="44">
        <v>5</v>
      </c>
      <c r="AN14" s="44">
        <v>5</v>
      </c>
      <c r="AO14" s="44">
        <v>4</v>
      </c>
      <c r="AP14" s="44">
        <v>5</v>
      </c>
      <c r="AQ14" s="44">
        <v>5</v>
      </c>
      <c r="AR14" s="44">
        <v>5</v>
      </c>
      <c r="AS14" s="42">
        <v>3</v>
      </c>
    </row>
    <row r="15" spans="1:45" x14ac:dyDescent="0.25">
      <c r="A15" s="43">
        <v>14</v>
      </c>
      <c r="B15" s="44" t="s">
        <v>306</v>
      </c>
      <c r="C15" s="57" t="s">
        <v>512</v>
      </c>
      <c r="D15" s="57" t="s">
        <v>155</v>
      </c>
      <c r="E15" s="45">
        <f>VLOOKUP(B15,'Nilai Raport'!$B$2:$D$215,3,0)</f>
        <v>86.07692307692308</v>
      </c>
      <c r="F15" s="45" cm="1">
        <f t="array" ref="F15">ROUND(E15:E15,0)</f>
        <v>86</v>
      </c>
      <c r="G15" s="44">
        <v>4</v>
      </c>
      <c r="H15" s="44">
        <v>4</v>
      </c>
      <c r="I15" s="44">
        <v>4</v>
      </c>
      <c r="J15" s="44">
        <v>5</v>
      </c>
      <c r="K15" s="44">
        <v>5</v>
      </c>
      <c r="L15" s="44">
        <v>5</v>
      </c>
      <c r="M15" s="44">
        <v>5</v>
      </c>
      <c r="N15" s="44">
        <v>5</v>
      </c>
      <c r="O15" s="44">
        <v>5</v>
      </c>
      <c r="P15" s="44">
        <v>5</v>
      </c>
      <c r="Q15" s="44">
        <v>4</v>
      </c>
      <c r="R15" s="44">
        <v>4</v>
      </c>
      <c r="S15" s="44">
        <v>3</v>
      </c>
      <c r="T15" s="44">
        <v>4</v>
      </c>
      <c r="U15" s="44">
        <v>5</v>
      </c>
      <c r="V15" s="44">
        <v>5</v>
      </c>
      <c r="W15" s="44">
        <v>4</v>
      </c>
      <c r="X15" s="44">
        <v>4</v>
      </c>
      <c r="Y15" s="44">
        <v>4</v>
      </c>
      <c r="Z15" s="44">
        <v>4</v>
      </c>
      <c r="AA15" s="44">
        <v>3</v>
      </c>
      <c r="AB15" s="44">
        <v>4</v>
      </c>
      <c r="AC15" s="44">
        <v>4</v>
      </c>
      <c r="AD15" s="44">
        <v>4</v>
      </c>
      <c r="AE15" s="44">
        <v>4</v>
      </c>
      <c r="AF15" s="44">
        <v>4</v>
      </c>
      <c r="AG15" s="44">
        <v>4</v>
      </c>
      <c r="AH15" s="44">
        <v>4</v>
      </c>
      <c r="AI15" s="44">
        <v>4</v>
      </c>
      <c r="AJ15" s="44">
        <v>4</v>
      </c>
      <c r="AK15" s="44">
        <v>4</v>
      </c>
      <c r="AL15" s="44">
        <v>4</v>
      </c>
      <c r="AM15" s="44">
        <v>4</v>
      </c>
      <c r="AN15" s="44">
        <v>4</v>
      </c>
      <c r="AO15" s="44">
        <v>4</v>
      </c>
      <c r="AP15" s="44">
        <v>5</v>
      </c>
      <c r="AQ15" s="44">
        <v>4</v>
      </c>
      <c r="AR15" s="44">
        <v>5</v>
      </c>
      <c r="AS15" s="42">
        <v>3</v>
      </c>
    </row>
    <row r="16" spans="1:45" x14ac:dyDescent="0.25">
      <c r="A16" s="43">
        <v>15</v>
      </c>
      <c r="B16" s="42" t="s">
        <v>322</v>
      </c>
      <c r="C16" s="57" t="s">
        <v>512</v>
      </c>
      <c r="D16" s="57" t="s">
        <v>155</v>
      </c>
      <c r="E16" s="45">
        <f>VLOOKUP(B16,'Nilai Raport'!$B$2:$D$215,3,0)</f>
        <v>85.84615384615384</v>
      </c>
      <c r="F16" s="45" cm="1">
        <f t="array" ref="F16">ROUND(E16:E16,0)</f>
        <v>86</v>
      </c>
      <c r="G16" s="44">
        <v>4</v>
      </c>
      <c r="H16" s="44">
        <v>4</v>
      </c>
      <c r="I16" s="44">
        <v>5</v>
      </c>
      <c r="J16" s="44">
        <v>4</v>
      </c>
      <c r="K16" s="44">
        <v>3</v>
      </c>
      <c r="L16" s="44">
        <v>5</v>
      </c>
      <c r="M16" s="44">
        <v>4</v>
      </c>
      <c r="N16" s="44">
        <v>5</v>
      </c>
      <c r="O16" s="44">
        <v>5</v>
      </c>
      <c r="P16" s="44">
        <v>5</v>
      </c>
      <c r="Q16" s="44">
        <v>3</v>
      </c>
      <c r="R16" s="44">
        <v>3</v>
      </c>
      <c r="S16" s="44">
        <v>2</v>
      </c>
      <c r="T16" s="44">
        <v>3</v>
      </c>
      <c r="U16" s="44">
        <v>4</v>
      </c>
      <c r="V16" s="44">
        <v>3</v>
      </c>
      <c r="W16" s="44">
        <v>4</v>
      </c>
      <c r="X16" s="44">
        <v>3</v>
      </c>
      <c r="Y16" s="44">
        <v>3</v>
      </c>
      <c r="Z16" s="44">
        <v>4</v>
      </c>
      <c r="AA16" s="44">
        <v>3</v>
      </c>
      <c r="AB16" s="44">
        <v>4</v>
      </c>
      <c r="AC16" s="44">
        <v>4</v>
      </c>
      <c r="AD16" s="44">
        <v>4</v>
      </c>
      <c r="AE16" s="44">
        <v>4</v>
      </c>
      <c r="AF16" s="44">
        <v>5</v>
      </c>
      <c r="AG16" s="44">
        <v>5</v>
      </c>
      <c r="AH16" s="44">
        <v>3</v>
      </c>
      <c r="AI16" s="44">
        <v>4</v>
      </c>
      <c r="AJ16" s="44">
        <v>4</v>
      </c>
      <c r="AK16" s="44">
        <v>4</v>
      </c>
      <c r="AL16" s="44">
        <v>4</v>
      </c>
      <c r="AM16" s="44">
        <v>3</v>
      </c>
      <c r="AN16" s="44">
        <v>4</v>
      </c>
      <c r="AO16" s="44">
        <v>5</v>
      </c>
      <c r="AP16" s="44">
        <v>5</v>
      </c>
      <c r="AQ16" s="44">
        <v>5</v>
      </c>
      <c r="AR16" s="44">
        <v>5</v>
      </c>
      <c r="AS16" s="42">
        <v>3</v>
      </c>
    </row>
    <row r="17" spans="1:45" x14ac:dyDescent="0.25">
      <c r="A17" s="43">
        <v>16</v>
      </c>
      <c r="B17" s="42" t="s">
        <v>323</v>
      </c>
      <c r="C17" s="57" t="s">
        <v>512</v>
      </c>
      <c r="D17" s="57" t="s">
        <v>155</v>
      </c>
      <c r="E17" s="45">
        <f>VLOOKUP(B17,'Nilai Raport'!$B$2:$D$215,3,0)</f>
        <v>83.461538461538467</v>
      </c>
      <c r="F17" s="45" cm="1">
        <f t="array" ref="F17">ROUND(E17:E17,0)</f>
        <v>83</v>
      </c>
      <c r="G17" s="44">
        <v>5</v>
      </c>
      <c r="H17" s="44">
        <v>5</v>
      </c>
      <c r="I17" s="44">
        <v>4</v>
      </c>
      <c r="J17" s="44">
        <v>4</v>
      </c>
      <c r="K17" s="44">
        <v>5</v>
      </c>
      <c r="L17" s="44">
        <v>5</v>
      </c>
      <c r="M17" s="44">
        <v>5</v>
      </c>
      <c r="N17" s="44">
        <v>5</v>
      </c>
      <c r="O17" s="44">
        <v>5</v>
      </c>
      <c r="P17" s="44">
        <v>5</v>
      </c>
      <c r="Q17" s="44">
        <v>5</v>
      </c>
      <c r="R17" s="44">
        <v>3</v>
      </c>
      <c r="S17" s="44">
        <v>5</v>
      </c>
      <c r="T17" s="44">
        <v>5</v>
      </c>
      <c r="U17" s="44">
        <v>3</v>
      </c>
      <c r="V17" s="44">
        <v>5</v>
      </c>
      <c r="W17" s="44">
        <v>4</v>
      </c>
      <c r="X17" s="44">
        <v>5</v>
      </c>
      <c r="Y17" s="44">
        <v>4</v>
      </c>
      <c r="Z17" s="44">
        <v>4</v>
      </c>
      <c r="AA17" s="44">
        <v>5</v>
      </c>
      <c r="AB17" s="44">
        <v>5</v>
      </c>
      <c r="AC17" s="44">
        <v>4</v>
      </c>
      <c r="AD17" s="44">
        <v>4</v>
      </c>
      <c r="AE17" s="44">
        <v>4</v>
      </c>
      <c r="AF17" s="44">
        <v>4</v>
      </c>
      <c r="AG17" s="44">
        <v>4</v>
      </c>
      <c r="AH17" s="44">
        <v>5</v>
      </c>
      <c r="AI17" s="44">
        <v>4</v>
      </c>
      <c r="AJ17" s="44">
        <v>5</v>
      </c>
      <c r="AK17" s="44">
        <v>3</v>
      </c>
      <c r="AL17" s="44">
        <v>3</v>
      </c>
      <c r="AM17" s="44">
        <v>5</v>
      </c>
      <c r="AN17" s="44">
        <v>5</v>
      </c>
      <c r="AO17" s="44">
        <v>3</v>
      </c>
      <c r="AP17" s="44">
        <v>4</v>
      </c>
      <c r="AQ17" s="44">
        <v>4</v>
      </c>
      <c r="AR17" s="44">
        <v>5</v>
      </c>
      <c r="AS17" s="42">
        <v>2</v>
      </c>
    </row>
    <row r="18" spans="1:45" x14ac:dyDescent="0.25">
      <c r="A18" s="43">
        <v>17</v>
      </c>
      <c r="B18" s="44" t="s">
        <v>308</v>
      </c>
      <c r="C18" s="57" t="s">
        <v>511</v>
      </c>
      <c r="D18" s="57" t="s">
        <v>155</v>
      </c>
      <c r="E18" s="45">
        <f>VLOOKUP(B18,'Nilai Raport'!$B$2:$D$215,3,0)</f>
        <v>86.769230769230774</v>
      </c>
      <c r="F18" s="45" cm="1">
        <f t="array" ref="F18">ROUND(E18:E18,0)</f>
        <v>87</v>
      </c>
      <c r="G18" s="44">
        <v>4</v>
      </c>
      <c r="H18" s="44">
        <v>5</v>
      </c>
      <c r="I18" s="44">
        <v>5</v>
      </c>
      <c r="J18" s="44">
        <v>4</v>
      </c>
      <c r="K18" s="44">
        <v>4</v>
      </c>
      <c r="L18" s="44">
        <v>5</v>
      </c>
      <c r="M18" s="44">
        <v>5</v>
      </c>
      <c r="N18" s="44">
        <v>4</v>
      </c>
      <c r="O18" s="44">
        <v>5</v>
      </c>
      <c r="P18" s="44">
        <v>5</v>
      </c>
      <c r="Q18" s="44">
        <v>4</v>
      </c>
      <c r="R18" s="44">
        <v>4</v>
      </c>
      <c r="S18" s="44">
        <v>4</v>
      </c>
      <c r="T18" s="44">
        <v>3</v>
      </c>
      <c r="U18" s="44">
        <v>4</v>
      </c>
      <c r="V18" s="44">
        <v>3</v>
      </c>
      <c r="W18" s="44">
        <v>4</v>
      </c>
      <c r="X18" s="44">
        <v>4</v>
      </c>
      <c r="Y18" s="44">
        <v>4</v>
      </c>
      <c r="Z18" s="44">
        <v>4</v>
      </c>
      <c r="AA18" s="44">
        <v>4</v>
      </c>
      <c r="AB18" s="44">
        <v>4</v>
      </c>
      <c r="AC18" s="44">
        <v>4</v>
      </c>
      <c r="AD18" s="44">
        <v>4</v>
      </c>
      <c r="AE18" s="44">
        <v>4</v>
      </c>
      <c r="AF18" s="44">
        <v>4</v>
      </c>
      <c r="AG18" s="44">
        <v>4</v>
      </c>
      <c r="AH18" s="44">
        <v>3</v>
      </c>
      <c r="AI18" s="44">
        <v>4</v>
      </c>
      <c r="AJ18" s="44">
        <v>5</v>
      </c>
      <c r="AK18" s="44">
        <v>5</v>
      </c>
      <c r="AL18" s="44">
        <v>5</v>
      </c>
      <c r="AM18" s="44">
        <v>5</v>
      </c>
      <c r="AN18" s="44">
        <v>5</v>
      </c>
      <c r="AO18" s="44">
        <v>5</v>
      </c>
      <c r="AP18" s="44">
        <v>5</v>
      </c>
      <c r="AQ18" s="44">
        <v>5</v>
      </c>
      <c r="AR18" s="44">
        <v>5</v>
      </c>
      <c r="AS18" s="42">
        <v>3</v>
      </c>
    </row>
    <row r="19" spans="1:45" x14ac:dyDescent="0.25">
      <c r="A19" s="43">
        <v>18</v>
      </c>
      <c r="B19" s="42" t="s">
        <v>324</v>
      </c>
      <c r="C19" s="57" t="s">
        <v>511</v>
      </c>
      <c r="D19" s="57" t="s">
        <v>155</v>
      </c>
      <c r="E19" s="45">
        <f>VLOOKUP(B19,'Nilai Raport'!$B$2:$D$215,3,0)</f>
        <v>86.769230769230774</v>
      </c>
      <c r="F19" s="45" cm="1">
        <f t="array" ref="F19">ROUND(E19:E19,0)</f>
        <v>87</v>
      </c>
      <c r="G19" s="44">
        <v>5</v>
      </c>
      <c r="H19" s="44">
        <v>5</v>
      </c>
      <c r="I19" s="44">
        <v>5</v>
      </c>
      <c r="J19" s="44">
        <v>4</v>
      </c>
      <c r="K19" s="44">
        <v>3</v>
      </c>
      <c r="L19" s="44">
        <v>5</v>
      </c>
      <c r="M19" s="44">
        <v>5</v>
      </c>
      <c r="N19" s="44">
        <v>5</v>
      </c>
      <c r="O19" s="44">
        <v>5</v>
      </c>
      <c r="P19" s="44">
        <v>5</v>
      </c>
      <c r="Q19" s="44">
        <v>4</v>
      </c>
      <c r="R19" s="44">
        <v>3</v>
      </c>
      <c r="S19" s="44">
        <v>4</v>
      </c>
      <c r="T19" s="44">
        <v>5</v>
      </c>
      <c r="U19" s="44">
        <v>5</v>
      </c>
      <c r="V19" s="44">
        <v>5</v>
      </c>
      <c r="W19" s="44">
        <v>5</v>
      </c>
      <c r="X19" s="44">
        <v>4</v>
      </c>
      <c r="Y19" s="44">
        <v>5</v>
      </c>
      <c r="Z19" s="44">
        <v>5</v>
      </c>
      <c r="AA19" s="44">
        <v>5</v>
      </c>
      <c r="AB19" s="44">
        <v>5</v>
      </c>
      <c r="AC19" s="44">
        <v>4</v>
      </c>
      <c r="AD19" s="44">
        <v>4</v>
      </c>
      <c r="AE19" s="44">
        <v>5</v>
      </c>
      <c r="AF19" s="44">
        <v>5</v>
      </c>
      <c r="AG19" s="44">
        <v>5</v>
      </c>
      <c r="AH19" s="44">
        <v>4</v>
      </c>
      <c r="AI19" s="44">
        <v>5</v>
      </c>
      <c r="AJ19" s="44">
        <v>5</v>
      </c>
      <c r="AK19" s="44">
        <v>3</v>
      </c>
      <c r="AL19" s="44">
        <v>4</v>
      </c>
      <c r="AM19" s="44">
        <v>5</v>
      </c>
      <c r="AN19" s="44">
        <v>5</v>
      </c>
      <c r="AO19" s="44">
        <v>5</v>
      </c>
      <c r="AP19" s="44">
        <v>5</v>
      </c>
      <c r="AQ19" s="44">
        <v>5</v>
      </c>
      <c r="AR19" s="44">
        <v>5</v>
      </c>
      <c r="AS19" s="42">
        <v>3</v>
      </c>
    </row>
    <row r="20" spans="1:45" x14ac:dyDescent="0.25">
      <c r="A20" s="43">
        <v>19</v>
      </c>
      <c r="B20" s="42" t="s">
        <v>325</v>
      </c>
      <c r="C20" s="57" t="s">
        <v>512</v>
      </c>
      <c r="D20" s="57" t="s">
        <v>155</v>
      </c>
      <c r="E20" s="45">
        <f>VLOOKUP(B20,'Nilai Raport'!$B$2:$D$215,3,0)</f>
        <v>86.15384615384616</v>
      </c>
      <c r="F20" s="45" cm="1">
        <f t="array" ref="F20">ROUND(E20:E20,0)</f>
        <v>86</v>
      </c>
      <c r="G20" s="44">
        <v>4</v>
      </c>
      <c r="H20" s="44">
        <v>5</v>
      </c>
      <c r="I20" s="44">
        <v>5</v>
      </c>
      <c r="J20" s="44">
        <v>5</v>
      </c>
      <c r="K20" s="44">
        <v>5</v>
      </c>
      <c r="L20" s="44">
        <v>5</v>
      </c>
      <c r="M20" s="44">
        <v>5</v>
      </c>
      <c r="N20" s="44">
        <v>5</v>
      </c>
      <c r="O20" s="44">
        <v>5</v>
      </c>
      <c r="P20" s="44">
        <v>5</v>
      </c>
      <c r="Q20" s="44">
        <v>4</v>
      </c>
      <c r="R20" s="44">
        <v>3</v>
      </c>
      <c r="S20" s="44">
        <v>5</v>
      </c>
      <c r="T20" s="44">
        <v>5</v>
      </c>
      <c r="U20" s="44">
        <v>4</v>
      </c>
      <c r="V20" s="44">
        <v>5</v>
      </c>
      <c r="W20" s="44">
        <v>5</v>
      </c>
      <c r="X20" s="44">
        <v>5</v>
      </c>
      <c r="Y20" s="44">
        <v>5</v>
      </c>
      <c r="Z20" s="44">
        <v>5</v>
      </c>
      <c r="AA20" s="44">
        <v>5</v>
      </c>
      <c r="AB20" s="44">
        <v>5</v>
      </c>
      <c r="AC20" s="44">
        <v>5</v>
      </c>
      <c r="AD20" s="44">
        <v>4</v>
      </c>
      <c r="AE20" s="44">
        <v>3</v>
      </c>
      <c r="AF20" s="44">
        <v>4</v>
      </c>
      <c r="AG20" s="44">
        <v>4</v>
      </c>
      <c r="AH20" s="44">
        <v>5</v>
      </c>
      <c r="AI20" s="44">
        <v>4</v>
      </c>
      <c r="AJ20" s="44">
        <v>4</v>
      </c>
      <c r="AK20" s="44">
        <v>5</v>
      </c>
      <c r="AL20" s="44">
        <v>4</v>
      </c>
      <c r="AM20" s="44">
        <v>5</v>
      </c>
      <c r="AN20" s="44">
        <v>4</v>
      </c>
      <c r="AO20" s="44">
        <v>5</v>
      </c>
      <c r="AP20" s="44">
        <v>5</v>
      </c>
      <c r="AQ20" s="44">
        <v>5</v>
      </c>
      <c r="AR20" s="44">
        <v>5</v>
      </c>
      <c r="AS20" s="42">
        <v>3</v>
      </c>
    </row>
    <row r="21" spans="1:45" x14ac:dyDescent="0.25">
      <c r="A21" s="43">
        <v>20</v>
      </c>
      <c r="B21" s="44" t="s">
        <v>309</v>
      </c>
      <c r="C21" s="57" t="s">
        <v>511</v>
      </c>
      <c r="D21" s="57" t="s">
        <v>155</v>
      </c>
      <c r="E21" s="45">
        <f>VLOOKUP(B21,'Nilai Raport'!$B$2:$D$215,3,0)</f>
        <v>83.84615384615384</v>
      </c>
      <c r="F21" s="45" cm="1">
        <f t="array" ref="F21">ROUND(E21:E21,0)</f>
        <v>84</v>
      </c>
      <c r="G21" s="44">
        <v>2</v>
      </c>
      <c r="H21" s="44">
        <v>3</v>
      </c>
      <c r="I21" s="44">
        <v>4</v>
      </c>
      <c r="J21" s="44">
        <v>4</v>
      </c>
      <c r="K21" s="44">
        <v>3</v>
      </c>
      <c r="L21" s="44">
        <v>1</v>
      </c>
      <c r="M21" s="44">
        <v>2</v>
      </c>
      <c r="N21" s="44">
        <v>3</v>
      </c>
      <c r="O21" s="44">
        <v>3</v>
      </c>
      <c r="P21" s="44">
        <v>2</v>
      </c>
      <c r="Q21" s="44">
        <v>4</v>
      </c>
      <c r="R21" s="44">
        <v>3</v>
      </c>
      <c r="S21" s="44">
        <v>3</v>
      </c>
      <c r="T21" s="44">
        <v>4</v>
      </c>
      <c r="U21" s="44">
        <v>4</v>
      </c>
      <c r="V21" s="44">
        <v>3</v>
      </c>
      <c r="W21" s="44">
        <v>4</v>
      </c>
      <c r="X21" s="44">
        <v>3</v>
      </c>
      <c r="Y21" s="44">
        <v>4</v>
      </c>
      <c r="Z21" s="44">
        <v>4</v>
      </c>
      <c r="AA21" s="44">
        <v>4</v>
      </c>
      <c r="AB21" s="44">
        <v>4</v>
      </c>
      <c r="AC21" s="44">
        <v>3</v>
      </c>
      <c r="AD21" s="44">
        <v>4</v>
      </c>
      <c r="AE21" s="44">
        <v>4</v>
      </c>
      <c r="AF21" s="44">
        <v>3</v>
      </c>
      <c r="AG21" s="44">
        <v>4</v>
      </c>
      <c r="AH21" s="44">
        <v>3</v>
      </c>
      <c r="AI21" s="44">
        <v>4</v>
      </c>
      <c r="AJ21" s="44">
        <v>4</v>
      </c>
      <c r="AK21" s="44">
        <v>3</v>
      </c>
      <c r="AL21" s="44">
        <v>3</v>
      </c>
      <c r="AM21" s="44">
        <v>3</v>
      </c>
      <c r="AN21" s="44">
        <v>4</v>
      </c>
      <c r="AO21" s="44">
        <v>4</v>
      </c>
      <c r="AP21" s="44">
        <v>3</v>
      </c>
      <c r="AQ21" s="44">
        <v>3</v>
      </c>
      <c r="AR21" s="44">
        <v>4</v>
      </c>
      <c r="AS21" s="42">
        <v>2</v>
      </c>
    </row>
    <row r="22" spans="1:45" x14ac:dyDescent="0.25">
      <c r="A22" s="43">
        <v>21</v>
      </c>
      <c r="B22" s="42" t="s">
        <v>326</v>
      </c>
      <c r="C22" s="57" t="s">
        <v>511</v>
      </c>
      <c r="D22" s="57" t="s">
        <v>155</v>
      </c>
      <c r="E22" s="45">
        <f>VLOOKUP(B22,'Nilai Raport'!$B$2:$D$215,3,0)</f>
        <v>82.692307692307693</v>
      </c>
      <c r="F22" s="45" cm="1">
        <f t="array" ref="F22">ROUND(E22:E22,0)</f>
        <v>83</v>
      </c>
      <c r="G22" s="44">
        <v>4</v>
      </c>
      <c r="H22" s="44">
        <v>4</v>
      </c>
      <c r="I22" s="44">
        <v>4</v>
      </c>
      <c r="J22" s="44">
        <v>3</v>
      </c>
      <c r="K22" s="44">
        <v>3</v>
      </c>
      <c r="L22" s="44">
        <v>3</v>
      </c>
      <c r="M22" s="44">
        <v>3</v>
      </c>
      <c r="N22" s="44">
        <v>4</v>
      </c>
      <c r="O22" s="44">
        <v>3</v>
      </c>
      <c r="P22" s="44">
        <v>3</v>
      </c>
      <c r="Q22" s="44">
        <v>3</v>
      </c>
      <c r="R22" s="44">
        <v>4</v>
      </c>
      <c r="S22" s="44">
        <v>3</v>
      </c>
      <c r="T22" s="44">
        <v>4</v>
      </c>
      <c r="U22" s="44">
        <v>4</v>
      </c>
      <c r="V22" s="44">
        <v>4</v>
      </c>
      <c r="W22" s="44">
        <v>4</v>
      </c>
      <c r="X22" s="44">
        <v>3</v>
      </c>
      <c r="Y22" s="44">
        <v>4</v>
      </c>
      <c r="Z22" s="44">
        <v>4</v>
      </c>
      <c r="AA22" s="44">
        <v>4</v>
      </c>
      <c r="AB22" s="44">
        <v>4</v>
      </c>
      <c r="AC22" s="44">
        <v>4</v>
      </c>
      <c r="AD22" s="44">
        <v>4</v>
      </c>
      <c r="AE22" s="44">
        <v>4</v>
      </c>
      <c r="AF22" s="44">
        <v>4</v>
      </c>
      <c r="AG22" s="44">
        <v>4</v>
      </c>
      <c r="AH22" s="44">
        <v>4</v>
      </c>
      <c r="AI22" s="44">
        <v>4</v>
      </c>
      <c r="AJ22" s="44">
        <v>4</v>
      </c>
      <c r="AK22" s="44">
        <v>4</v>
      </c>
      <c r="AL22" s="44">
        <v>4</v>
      </c>
      <c r="AM22" s="44">
        <v>4</v>
      </c>
      <c r="AN22" s="44">
        <v>4</v>
      </c>
      <c r="AO22" s="44">
        <v>4</v>
      </c>
      <c r="AP22" s="44">
        <v>4</v>
      </c>
      <c r="AQ22" s="44">
        <v>4</v>
      </c>
      <c r="AR22" s="44">
        <v>4</v>
      </c>
      <c r="AS22" s="42">
        <v>2</v>
      </c>
    </row>
    <row r="23" spans="1:45" x14ac:dyDescent="0.25">
      <c r="A23" s="43">
        <v>22</v>
      </c>
      <c r="B23" s="44" t="s">
        <v>185</v>
      </c>
      <c r="C23" s="57" t="s">
        <v>512</v>
      </c>
      <c r="D23" s="57" t="s">
        <v>155</v>
      </c>
      <c r="E23" s="45">
        <f>VLOOKUP(B23,'Nilai Raport'!$B$2:$D$215,3,0)</f>
        <v>85.384615384615387</v>
      </c>
      <c r="F23" s="45" cm="1">
        <f t="array" ref="F23">ROUND(E23:E23,0)</f>
        <v>85</v>
      </c>
      <c r="G23" s="44">
        <v>2</v>
      </c>
      <c r="H23" s="44">
        <v>5</v>
      </c>
      <c r="I23" s="44">
        <v>5</v>
      </c>
      <c r="J23" s="44">
        <v>5</v>
      </c>
      <c r="K23" s="44">
        <v>5</v>
      </c>
      <c r="L23" s="44">
        <v>5</v>
      </c>
      <c r="M23" s="44">
        <v>5</v>
      </c>
      <c r="N23" s="44">
        <v>5</v>
      </c>
      <c r="O23" s="44">
        <v>5</v>
      </c>
      <c r="P23" s="44">
        <v>5</v>
      </c>
      <c r="Q23" s="44">
        <v>5</v>
      </c>
      <c r="R23" s="44">
        <v>5</v>
      </c>
      <c r="S23" s="44">
        <v>5</v>
      </c>
      <c r="T23" s="44">
        <v>5</v>
      </c>
      <c r="U23" s="44">
        <v>5</v>
      </c>
      <c r="V23" s="44">
        <v>4</v>
      </c>
      <c r="W23" s="44">
        <v>3</v>
      </c>
      <c r="X23" s="44">
        <v>5</v>
      </c>
      <c r="Y23" s="44">
        <v>4</v>
      </c>
      <c r="Z23" s="44">
        <v>4</v>
      </c>
      <c r="AA23" s="44">
        <v>4</v>
      </c>
      <c r="AB23" s="44">
        <v>4</v>
      </c>
      <c r="AC23" s="44">
        <v>3</v>
      </c>
      <c r="AD23" s="44">
        <v>3</v>
      </c>
      <c r="AE23" s="44">
        <v>4</v>
      </c>
      <c r="AF23" s="44">
        <v>4</v>
      </c>
      <c r="AG23" s="44">
        <v>5</v>
      </c>
      <c r="AH23" s="44">
        <v>5</v>
      </c>
      <c r="AI23" s="44">
        <v>5</v>
      </c>
      <c r="AJ23" s="44">
        <v>5</v>
      </c>
      <c r="AK23" s="44">
        <v>5</v>
      </c>
      <c r="AL23" s="44">
        <v>5</v>
      </c>
      <c r="AM23" s="44">
        <v>5</v>
      </c>
      <c r="AN23" s="44">
        <v>5</v>
      </c>
      <c r="AO23" s="44">
        <v>5</v>
      </c>
      <c r="AP23" s="44">
        <v>5</v>
      </c>
      <c r="AQ23" s="44">
        <v>5</v>
      </c>
      <c r="AR23" s="44">
        <v>5</v>
      </c>
      <c r="AS23" s="42">
        <v>2</v>
      </c>
    </row>
    <row r="24" spans="1:45" x14ac:dyDescent="0.25">
      <c r="A24" s="43">
        <v>23</v>
      </c>
      <c r="B24" s="44" t="s">
        <v>311</v>
      </c>
      <c r="C24" s="57" t="s">
        <v>512</v>
      </c>
      <c r="D24" s="57" t="s">
        <v>155</v>
      </c>
      <c r="E24" s="45">
        <f>VLOOKUP(B24,'Nilai Raport'!$B$2:$D$215,3,0)</f>
        <v>84.538461538461533</v>
      </c>
      <c r="F24" s="45" cm="1">
        <f t="array" ref="F24">ROUND(E24:E24,0)</f>
        <v>85</v>
      </c>
      <c r="G24" s="44">
        <v>1</v>
      </c>
      <c r="H24" s="44">
        <v>3</v>
      </c>
      <c r="I24" s="44">
        <v>3</v>
      </c>
      <c r="J24" s="44">
        <v>3</v>
      </c>
      <c r="K24" s="44">
        <v>3</v>
      </c>
      <c r="L24" s="44">
        <v>3</v>
      </c>
      <c r="M24" s="44">
        <v>2</v>
      </c>
      <c r="N24" s="44">
        <v>4</v>
      </c>
      <c r="O24" s="44">
        <v>1</v>
      </c>
      <c r="P24" s="44">
        <v>1</v>
      </c>
      <c r="Q24" s="44">
        <v>3</v>
      </c>
      <c r="R24" s="44">
        <v>3</v>
      </c>
      <c r="S24" s="44">
        <v>3</v>
      </c>
      <c r="T24" s="44">
        <v>3</v>
      </c>
      <c r="U24" s="44">
        <v>4</v>
      </c>
      <c r="V24" s="44">
        <v>3</v>
      </c>
      <c r="W24" s="44">
        <v>3</v>
      </c>
      <c r="X24" s="44">
        <v>3</v>
      </c>
      <c r="Y24" s="44">
        <v>3</v>
      </c>
      <c r="Z24" s="44">
        <v>3</v>
      </c>
      <c r="AA24" s="44">
        <v>3</v>
      </c>
      <c r="AB24" s="44">
        <v>3</v>
      </c>
      <c r="AC24" s="44">
        <v>4</v>
      </c>
      <c r="AD24" s="44">
        <v>4</v>
      </c>
      <c r="AE24" s="44">
        <v>4</v>
      </c>
      <c r="AF24" s="44">
        <v>4</v>
      </c>
      <c r="AG24" s="44">
        <v>4</v>
      </c>
      <c r="AH24" s="44">
        <v>3</v>
      </c>
      <c r="AI24" s="44">
        <v>3</v>
      </c>
      <c r="AJ24" s="44">
        <v>5</v>
      </c>
      <c r="AK24" s="44">
        <v>3</v>
      </c>
      <c r="AL24" s="44">
        <v>3</v>
      </c>
      <c r="AM24" s="44">
        <v>4</v>
      </c>
      <c r="AN24" s="44">
        <v>4</v>
      </c>
      <c r="AO24" s="44">
        <v>3</v>
      </c>
      <c r="AP24" s="44">
        <v>3</v>
      </c>
      <c r="AQ24" s="44">
        <v>4</v>
      </c>
      <c r="AR24" s="44">
        <v>5</v>
      </c>
      <c r="AS24" s="42">
        <v>2</v>
      </c>
    </row>
    <row r="25" spans="1:45" x14ac:dyDescent="0.25">
      <c r="A25" s="43">
        <v>24</v>
      </c>
      <c r="B25" s="48" t="s">
        <v>327</v>
      </c>
      <c r="C25" s="54" t="s">
        <v>512</v>
      </c>
      <c r="D25" s="54" t="s">
        <v>123</v>
      </c>
      <c r="E25" s="52">
        <f>VLOOKUP(B25,'Nilai Raport'!$B$2:$D$215,3,0)</f>
        <v>84.461538461538467</v>
      </c>
      <c r="F25" s="45" cm="1">
        <f t="array" ref="F25">ROUND(E25:E25,0)</f>
        <v>84</v>
      </c>
      <c r="G25" s="48">
        <v>2</v>
      </c>
      <c r="H25" s="48">
        <v>3</v>
      </c>
      <c r="I25" s="48">
        <v>3</v>
      </c>
      <c r="J25" s="48">
        <v>4</v>
      </c>
      <c r="K25" s="48">
        <v>2</v>
      </c>
      <c r="L25" s="48">
        <v>3</v>
      </c>
      <c r="M25" s="48">
        <v>3</v>
      </c>
      <c r="N25" s="48">
        <v>2</v>
      </c>
      <c r="O25" s="48">
        <v>2</v>
      </c>
      <c r="P25" s="48">
        <v>5</v>
      </c>
      <c r="Q25" s="48">
        <v>3</v>
      </c>
      <c r="R25" s="48">
        <v>3</v>
      </c>
      <c r="S25" s="48">
        <v>3</v>
      </c>
      <c r="T25" s="48">
        <v>3</v>
      </c>
      <c r="U25" s="48">
        <v>3</v>
      </c>
      <c r="V25" s="48">
        <v>3</v>
      </c>
      <c r="W25" s="48">
        <v>3</v>
      </c>
      <c r="X25" s="48">
        <v>3</v>
      </c>
      <c r="Y25" s="48">
        <v>5</v>
      </c>
      <c r="Z25" s="48">
        <v>3</v>
      </c>
      <c r="AA25" s="48">
        <v>3</v>
      </c>
      <c r="AB25" s="48">
        <v>4</v>
      </c>
      <c r="AC25" s="48">
        <v>4</v>
      </c>
      <c r="AD25" s="48">
        <v>5</v>
      </c>
      <c r="AE25" s="48">
        <v>5</v>
      </c>
      <c r="AF25" s="48">
        <v>4</v>
      </c>
      <c r="AG25" s="48">
        <v>4</v>
      </c>
      <c r="AH25" s="48">
        <v>3</v>
      </c>
      <c r="AI25" s="48">
        <v>4</v>
      </c>
      <c r="AJ25" s="48">
        <v>5</v>
      </c>
      <c r="AK25" s="48">
        <v>5</v>
      </c>
      <c r="AL25" s="48">
        <v>4</v>
      </c>
      <c r="AM25" s="48">
        <v>5</v>
      </c>
      <c r="AN25" s="48">
        <v>5</v>
      </c>
      <c r="AO25" s="48">
        <v>5</v>
      </c>
      <c r="AP25" s="48">
        <v>5</v>
      </c>
      <c r="AQ25" s="48">
        <v>5</v>
      </c>
      <c r="AR25" s="48">
        <v>5</v>
      </c>
      <c r="AS25" s="42">
        <v>2</v>
      </c>
    </row>
    <row r="26" spans="1:45" x14ac:dyDescent="0.25">
      <c r="A26" s="43">
        <v>25</v>
      </c>
      <c r="B26" s="49" t="s">
        <v>349</v>
      </c>
      <c r="C26" s="55" t="s">
        <v>512</v>
      </c>
      <c r="D26" s="55" t="s">
        <v>123</v>
      </c>
      <c r="E26" s="52">
        <f>VLOOKUP(B26,'Nilai Raport'!$B$2:$D$215,3,0)</f>
        <v>80.538461538461533</v>
      </c>
      <c r="F26" s="45" cm="1">
        <f t="array" ref="F26">ROUND(E26:E26,0)</f>
        <v>81</v>
      </c>
      <c r="G26" s="49">
        <v>3</v>
      </c>
      <c r="H26" s="49">
        <v>3</v>
      </c>
      <c r="I26" s="49">
        <v>3</v>
      </c>
      <c r="J26" s="49">
        <v>4</v>
      </c>
      <c r="K26" s="49">
        <v>3</v>
      </c>
      <c r="L26" s="49">
        <v>2</v>
      </c>
      <c r="M26" s="49">
        <v>4</v>
      </c>
      <c r="N26" s="49">
        <v>3</v>
      </c>
      <c r="O26" s="49">
        <v>2</v>
      </c>
      <c r="P26" s="49">
        <v>3</v>
      </c>
      <c r="Q26" s="49">
        <v>4</v>
      </c>
      <c r="R26" s="49">
        <v>3</v>
      </c>
      <c r="S26" s="49">
        <v>3</v>
      </c>
      <c r="T26" s="49">
        <v>3</v>
      </c>
      <c r="U26" s="49">
        <v>4</v>
      </c>
      <c r="V26" s="49">
        <v>3</v>
      </c>
      <c r="W26" s="49">
        <v>3</v>
      </c>
      <c r="X26" s="49">
        <v>3</v>
      </c>
      <c r="Y26" s="49">
        <v>3</v>
      </c>
      <c r="Z26" s="49">
        <v>3</v>
      </c>
      <c r="AA26" s="49">
        <v>4</v>
      </c>
      <c r="AB26" s="49">
        <v>4</v>
      </c>
      <c r="AC26" s="49">
        <v>3</v>
      </c>
      <c r="AD26" s="49">
        <v>5</v>
      </c>
      <c r="AE26" s="49">
        <v>4</v>
      </c>
      <c r="AF26" s="49">
        <v>4</v>
      </c>
      <c r="AG26" s="49">
        <v>3</v>
      </c>
      <c r="AH26" s="49">
        <v>3</v>
      </c>
      <c r="AI26" s="49">
        <v>4</v>
      </c>
      <c r="AJ26" s="49">
        <v>4</v>
      </c>
      <c r="AK26" s="49">
        <v>5</v>
      </c>
      <c r="AL26" s="49">
        <v>3</v>
      </c>
      <c r="AM26" s="49">
        <v>4</v>
      </c>
      <c r="AN26" s="49">
        <v>4</v>
      </c>
      <c r="AO26" s="49">
        <v>3</v>
      </c>
      <c r="AP26" s="49">
        <v>3</v>
      </c>
      <c r="AQ26" s="49">
        <v>3</v>
      </c>
      <c r="AR26" s="49">
        <v>3</v>
      </c>
      <c r="AS26" s="42">
        <v>2</v>
      </c>
    </row>
    <row r="27" spans="1:45" x14ac:dyDescent="0.25">
      <c r="A27" s="43">
        <v>26</v>
      </c>
      <c r="B27" s="49" t="s">
        <v>329</v>
      </c>
      <c r="C27" s="55" t="s">
        <v>512</v>
      </c>
      <c r="D27" s="55" t="s">
        <v>123</v>
      </c>
      <c r="E27" s="52">
        <f>VLOOKUP(B27,'Nilai Raport'!$B$2:$D$215,3,0)</f>
        <v>81.84615384615384</v>
      </c>
      <c r="F27" s="45" cm="1">
        <f t="array" ref="F27">ROUND(E27:E27,0)</f>
        <v>82</v>
      </c>
      <c r="G27" s="49">
        <v>5</v>
      </c>
      <c r="H27" s="49">
        <v>5</v>
      </c>
      <c r="I27" s="49">
        <v>5</v>
      </c>
      <c r="J27" s="49">
        <v>4</v>
      </c>
      <c r="K27" s="49">
        <v>5</v>
      </c>
      <c r="L27" s="49">
        <v>5</v>
      </c>
      <c r="M27" s="49">
        <v>5</v>
      </c>
      <c r="N27" s="49">
        <v>5</v>
      </c>
      <c r="O27" s="49">
        <v>5</v>
      </c>
      <c r="P27" s="49">
        <v>5</v>
      </c>
      <c r="Q27" s="49">
        <v>5</v>
      </c>
      <c r="R27" s="49">
        <v>4</v>
      </c>
      <c r="S27" s="49">
        <v>5</v>
      </c>
      <c r="T27" s="49">
        <v>5</v>
      </c>
      <c r="U27" s="49">
        <v>5</v>
      </c>
      <c r="V27" s="49">
        <v>5</v>
      </c>
      <c r="W27" s="49">
        <v>4</v>
      </c>
      <c r="X27" s="49">
        <v>5</v>
      </c>
      <c r="Y27" s="49">
        <v>5</v>
      </c>
      <c r="Z27" s="49">
        <v>5</v>
      </c>
      <c r="AA27" s="49">
        <v>4</v>
      </c>
      <c r="AB27" s="49">
        <v>5</v>
      </c>
      <c r="AC27" s="49">
        <v>5</v>
      </c>
      <c r="AD27" s="49">
        <v>5</v>
      </c>
      <c r="AE27" s="49">
        <v>4</v>
      </c>
      <c r="AF27" s="49">
        <v>5</v>
      </c>
      <c r="AG27" s="49">
        <v>5</v>
      </c>
      <c r="AH27" s="49">
        <v>5</v>
      </c>
      <c r="AI27" s="49">
        <v>4</v>
      </c>
      <c r="AJ27" s="49">
        <v>4</v>
      </c>
      <c r="AK27" s="49">
        <v>5</v>
      </c>
      <c r="AL27" s="49">
        <v>4</v>
      </c>
      <c r="AM27" s="49">
        <v>5</v>
      </c>
      <c r="AN27" s="49">
        <v>5</v>
      </c>
      <c r="AO27" s="49">
        <v>5</v>
      </c>
      <c r="AP27" s="49">
        <v>5</v>
      </c>
      <c r="AQ27" s="49">
        <v>5</v>
      </c>
      <c r="AR27" s="49">
        <v>5</v>
      </c>
      <c r="AS27" s="42">
        <v>2</v>
      </c>
    </row>
    <row r="28" spans="1:45" x14ac:dyDescent="0.25">
      <c r="A28" s="43">
        <v>27</v>
      </c>
      <c r="B28" s="48" t="s">
        <v>350</v>
      </c>
      <c r="C28" s="54" t="s">
        <v>512</v>
      </c>
      <c r="D28" s="54" t="s">
        <v>123</v>
      </c>
      <c r="E28" s="52">
        <f>VLOOKUP(B28,'Nilai Raport'!$B$2:$D$215,3,0)</f>
        <v>81.07692307692308</v>
      </c>
      <c r="F28" s="45" cm="1">
        <f t="array" ref="F28">ROUND(E28:E28,0)</f>
        <v>81</v>
      </c>
      <c r="G28" s="48">
        <v>4</v>
      </c>
      <c r="H28" s="48">
        <v>4</v>
      </c>
      <c r="I28" s="48">
        <v>4</v>
      </c>
      <c r="J28" s="48">
        <v>3</v>
      </c>
      <c r="K28" s="48">
        <v>3</v>
      </c>
      <c r="L28" s="48">
        <v>2</v>
      </c>
      <c r="M28" s="48">
        <v>3</v>
      </c>
      <c r="N28" s="48">
        <v>3</v>
      </c>
      <c r="O28" s="48">
        <v>3</v>
      </c>
      <c r="P28" s="48">
        <v>3</v>
      </c>
      <c r="Q28" s="48">
        <v>3</v>
      </c>
      <c r="R28" s="48">
        <v>3</v>
      </c>
      <c r="S28" s="48">
        <v>2</v>
      </c>
      <c r="T28" s="48">
        <v>4</v>
      </c>
      <c r="U28" s="48">
        <v>2</v>
      </c>
      <c r="V28" s="48">
        <v>3</v>
      </c>
      <c r="W28" s="48">
        <v>3</v>
      </c>
      <c r="X28" s="48">
        <v>2</v>
      </c>
      <c r="Y28" s="48">
        <v>3</v>
      </c>
      <c r="Z28" s="48">
        <v>4</v>
      </c>
      <c r="AA28" s="48">
        <v>3</v>
      </c>
      <c r="AB28" s="48">
        <v>3</v>
      </c>
      <c r="AC28" s="48">
        <v>3</v>
      </c>
      <c r="AD28" s="48">
        <v>2</v>
      </c>
      <c r="AE28" s="48">
        <v>3</v>
      </c>
      <c r="AF28" s="48">
        <v>3</v>
      </c>
      <c r="AG28" s="48">
        <v>4</v>
      </c>
      <c r="AH28" s="48">
        <v>2</v>
      </c>
      <c r="AI28" s="48">
        <v>4</v>
      </c>
      <c r="AJ28" s="48">
        <v>3</v>
      </c>
      <c r="AK28" s="48">
        <v>3</v>
      </c>
      <c r="AL28" s="48">
        <v>3</v>
      </c>
      <c r="AM28" s="48">
        <v>4</v>
      </c>
      <c r="AN28" s="48">
        <v>4</v>
      </c>
      <c r="AO28" s="48">
        <v>3</v>
      </c>
      <c r="AP28" s="48">
        <v>4</v>
      </c>
      <c r="AQ28" s="48">
        <v>3</v>
      </c>
      <c r="AR28" s="48">
        <v>5</v>
      </c>
      <c r="AS28" s="42">
        <v>2</v>
      </c>
    </row>
    <row r="29" spans="1:45" x14ac:dyDescent="0.25">
      <c r="A29" s="43">
        <v>28</v>
      </c>
      <c r="B29" s="49" t="s">
        <v>351</v>
      </c>
      <c r="C29" s="55" t="s">
        <v>512</v>
      </c>
      <c r="D29" s="55" t="s">
        <v>123</v>
      </c>
      <c r="E29" s="52">
        <f>VLOOKUP(B29,'Nilai Raport'!$B$2:$D$215,3,0)</f>
        <v>81.92307692307692</v>
      </c>
      <c r="F29" s="45" cm="1">
        <f t="array" ref="F29">ROUND(E29:E29,0)</f>
        <v>82</v>
      </c>
      <c r="G29" s="49">
        <v>5</v>
      </c>
      <c r="H29" s="49">
        <v>5</v>
      </c>
      <c r="I29" s="49">
        <v>5</v>
      </c>
      <c r="J29" s="49">
        <v>5</v>
      </c>
      <c r="K29" s="49">
        <v>5</v>
      </c>
      <c r="L29" s="49">
        <v>4</v>
      </c>
      <c r="M29" s="49">
        <v>4</v>
      </c>
      <c r="N29" s="49">
        <v>5</v>
      </c>
      <c r="O29" s="49">
        <v>5</v>
      </c>
      <c r="P29" s="49">
        <v>5</v>
      </c>
      <c r="Q29" s="49">
        <v>4</v>
      </c>
      <c r="R29" s="49">
        <v>4</v>
      </c>
      <c r="S29" s="49">
        <v>4</v>
      </c>
      <c r="T29" s="49">
        <v>5</v>
      </c>
      <c r="U29" s="49">
        <v>5</v>
      </c>
      <c r="V29" s="49">
        <v>5</v>
      </c>
      <c r="W29" s="49">
        <v>4</v>
      </c>
      <c r="X29" s="49">
        <v>5</v>
      </c>
      <c r="Y29" s="49">
        <v>4</v>
      </c>
      <c r="Z29" s="49">
        <v>5</v>
      </c>
      <c r="AA29" s="49">
        <v>5</v>
      </c>
      <c r="AB29" s="49">
        <v>4</v>
      </c>
      <c r="AC29" s="49">
        <v>4</v>
      </c>
      <c r="AD29" s="49">
        <v>5</v>
      </c>
      <c r="AE29" s="49">
        <v>4</v>
      </c>
      <c r="AF29" s="49">
        <v>5</v>
      </c>
      <c r="AG29" s="49">
        <v>5</v>
      </c>
      <c r="AH29" s="49">
        <v>5</v>
      </c>
      <c r="AI29" s="49">
        <v>5</v>
      </c>
      <c r="AJ29" s="49">
        <v>5</v>
      </c>
      <c r="AK29" s="49">
        <v>5</v>
      </c>
      <c r="AL29" s="49">
        <v>4</v>
      </c>
      <c r="AM29" s="49">
        <v>4</v>
      </c>
      <c r="AN29" s="49">
        <v>4</v>
      </c>
      <c r="AO29" s="49">
        <v>4</v>
      </c>
      <c r="AP29" s="49">
        <v>4</v>
      </c>
      <c r="AQ29" s="49">
        <v>4</v>
      </c>
      <c r="AR29" s="49">
        <v>4</v>
      </c>
      <c r="AS29" s="42">
        <v>2</v>
      </c>
    </row>
    <row r="30" spans="1:45" x14ac:dyDescent="0.25">
      <c r="A30" s="43">
        <v>29</v>
      </c>
      <c r="B30" s="48" t="s">
        <v>352</v>
      </c>
      <c r="C30" s="54" t="s">
        <v>512</v>
      </c>
      <c r="D30" s="54" t="s">
        <v>123</v>
      </c>
      <c r="E30" s="52">
        <f>VLOOKUP(B30,'Nilai Raport'!$B$2:$D$215,3,0)</f>
        <v>84.538461538461533</v>
      </c>
      <c r="F30" s="45" cm="1">
        <f t="array" ref="F30">ROUND(E30:E30,0)</f>
        <v>85</v>
      </c>
      <c r="G30" s="48">
        <v>5</v>
      </c>
      <c r="H30" s="48">
        <v>5</v>
      </c>
      <c r="I30" s="48">
        <v>5</v>
      </c>
      <c r="J30" s="48">
        <v>5</v>
      </c>
      <c r="K30" s="48">
        <v>5</v>
      </c>
      <c r="L30" s="48">
        <v>4</v>
      </c>
      <c r="M30" s="48">
        <v>5</v>
      </c>
      <c r="N30" s="48">
        <v>5</v>
      </c>
      <c r="O30" s="48">
        <v>5</v>
      </c>
      <c r="P30" s="48">
        <v>5</v>
      </c>
      <c r="Q30" s="48">
        <v>5</v>
      </c>
      <c r="R30" s="48">
        <v>5</v>
      </c>
      <c r="S30" s="48">
        <v>5</v>
      </c>
      <c r="T30" s="48">
        <v>5</v>
      </c>
      <c r="U30" s="48">
        <v>5</v>
      </c>
      <c r="V30" s="48">
        <v>5</v>
      </c>
      <c r="W30" s="48">
        <v>5</v>
      </c>
      <c r="X30" s="48">
        <v>5</v>
      </c>
      <c r="Y30" s="48">
        <v>5</v>
      </c>
      <c r="Z30" s="48">
        <v>5</v>
      </c>
      <c r="AA30" s="48">
        <v>5</v>
      </c>
      <c r="AB30" s="48">
        <v>5</v>
      </c>
      <c r="AC30" s="48">
        <v>5</v>
      </c>
      <c r="AD30" s="48">
        <v>5</v>
      </c>
      <c r="AE30" s="48">
        <v>5</v>
      </c>
      <c r="AF30" s="48">
        <v>5</v>
      </c>
      <c r="AG30" s="48">
        <v>5</v>
      </c>
      <c r="AH30" s="48">
        <v>5</v>
      </c>
      <c r="AI30" s="48">
        <v>5</v>
      </c>
      <c r="AJ30" s="48">
        <v>5</v>
      </c>
      <c r="AK30" s="48">
        <v>5</v>
      </c>
      <c r="AL30" s="48">
        <v>5</v>
      </c>
      <c r="AM30" s="48">
        <v>5</v>
      </c>
      <c r="AN30" s="48">
        <v>5</v>
      </c>
      <c r="AO30" s="48">
        <v>5</v>
      </c>
      <c r="AP30" s="48">
        <v>5</v>
      </c>
      <c r="AQ30" s="48">
        <v>5</v>
      </c>
      <c r="AR30" s="48">
        <v>5</v>
      </c>
      <c r="AS30" s="42">
        <v>2</v>
      </c>
    </row>
    <row r="31" spans="1:45" x14ac:dyDescent="0.25">
      <c r="A31" s="43">
        <v>30</v>
      </c>
      <c r="B31" s="50" t="s">
        <v>330</v>
      </c>
      <c r="C31" s="56" t="s">
        <v>512</v>
      </c>
      <c r="D31" s="56" t="s">
        <v>123</v>
      </c>
      <c r="E31" s="53">
        <f>VLOOKUP(B31,'Nilai Raport'!$B$2:$D$215,3,0)</f>
        <v>81.84615384615384</v>
      </c>
      <c r="F31" s="45" cm="1">
        <f t="array" ref="F31">ROUND(E31:E31,0)</f>
        <v>82</v>
      </c>
      <c r="G31" s="50">
        <v>3</v>
      </c>
      <c r="H31" s="50">
        <v>4</v>
      </c>
      <c r="I31" s="50">
        <v>4</v>
      </c>
      <c r="J31" s="50">
        <v>4</v>
      </c>
      <c r="K31" s="50">
        <v>4</v>
      </c>
      <c r="L31" s="50">
        <v>3</v>
      </c>
      <c r="M31" s="50">
        <v>4</v>
      </c>
      <c r="N31" s="50">
        <v>4</v>
      </c>
      <c r="O31" s="50">
        <v>4</v>
      </c>
      <c r="P31" s="50">
        <v>4</v>
      </c>
      <c r="Q31" s="50">
        <v>4</v>
      </c>
      <c r="R31" s="50">
        <v>4</v>
      </c>
      <c r="S31" s="50">
        <v>4</v>
      </c>
      <c r="T31" s="50">
        <v>4</v>
      </c>
      <c r="U31" s="50">
        <v>4</v>
      </c>
      <c r="V31" s="50">
        <v>3</v>
      </c>
      <c r="W31" s="50">
        <v>4</v>
      </c>
      <c r="X31" s="50">
        <v>4</v>
      </c>
      <c r="Y31" s="50">
        <v>4</v>
      </c>
      <c r="Z31" s="50">
        <v>4</v>
      </c>
      <c r="AA31" s="50">
        <v>4</v>
      </c>
      <c r="AB31" s="50">
        <v>4</v>
      </c>
      <c r="AC31" s="50">
        <v>4</v>
      </c>
      <c r="AD31" s="50">
        <v>4</v>
      </c>
      <c r="AE31" s="50">
        <v>4</v>
      </c>
      <c r="AF31" s="50">
        <v>4</v>
      </c>
      <c r="AG31" s="50">
        <v>4</v>
      </c>
      <c r="AH31" s="50">
        <v>3</v>
      </c>
      <c r="AI31" s="50">
        <v>4</v>
      </c>
      <c r="AJ31" s="50">
        <v>4</v>
      </c>
      <c r="AK31" s="50">
        <v>3</v>
      </c>
      <c r="AL31" s="50">
        <v>4</v>
      </c>
      <c r="AM31" s="50">
        <v>4</v>
      </c>
      <c r="AN31" s="50">
        <v>4</v>
      </c>
      <c r="AO31" s="50">
        <v>3</v>
      </c>
      <c r="AP31" s="50">
        <v>4</v>
      </c>
      <c r="AQ31" s="50">
        <v>4</v>
      </c>
      <c r="AR31" s="50">
        <v>4</v>
      </c>
      <c r="AS31" s="42">
        <v>2</v>
      </c>
    </row>
    <row r="32" spans="1:45" x14ac:dyDescent="0.25">
      <c r="A32" s="43">
        <v>31</v>
      </c>
      <c r="B32" s="49" t="s">
        <v>358</v>
      </c>
      <c r="C32" s="55" t="s">
        <v>512</v>
      </c>
      <c r="D32" s="55" t="s">
        <v>123</v>
      </c>
      <c r="E32" s="52">
        <f>VLOOKUP(B32,'Nilai Raport'!$B$2:$D$215,3,0)</f>
        <v>83.769230769230774</v>
      </c>
      <c r="F32" s="45" cm="1">
        <f t="array" ref="F32">ROUND(E32:E32,0)</f>
        <v>84</v>
      </c>
      <c r="G32" s="49">
        <v>5</v>
      </c>
      <c r="H32" s="49">
        <v>5</v>
      </c>
      <c r="I32" s="49">
        <v>5</v>
      </c>
      <c r="J32" s="49">
        <v>5</v>
      </c>
      <c r="K32" s="49">
        <v>5</v>
      </c>
      <c r="L32" s="49">
        <v>5</v>
      </c>
      <c r="M32" s="49">
        <v>5</v>
      </c>
      <c r="N32" s="49">
        <v>5</v>
      </c>
      <c r="O32" s="49">
        <v>5</v>
      </c>
      <c r="P32" s="49">
        <v>5</v>
      </c>
      <c r="Q32" s="49">
        <v>4</v>
      </c>
      <c r="R32" s="49">
        <v>5</v>
      </c>
      <c r="S32" s="49">
        <v>5</v>
      </c>
      <c r="T32" s="49">
        <v>5</v>
      </c>
      <c r="U32" s="49">
        <v>5</v>
      </c>
      <c r="V32" s="49">
        <v>5</v>
      </c>
      <c r="W32" s="49">
        <v>4</v>
      </c>
      <c r="X32" s="49">
        <v>4</v>
      </c>
      <c r="Y32" s="49">
        <v>4</v>
      </c>
      <c r="Z32" s="49">
        <v>5</v>
      </c>
      <c r="AA32" s="49">
        <v>5</v>
      </c>
      <c r="AB32" s="49">
        <v>5</v>
      </c>
      <c r="AC32" s="49">
        <v>4</v>
      </c>
      <c r="AD32" s="49">
        <v>5</v>
      </c>
      <c r="AE32" s="49">
        <v>5</v>
      </c>
      <c r="AF32" s="49">
        <v>5</v>
      </c>
      <c r="AG32" s="49">
        <v>5</v>
      </c>
      <c r="AH32" s="49">
        <v>5</v>
      </c>
      <c r="AI32" s="49">
        <v>5</v>
      </c>
      <c r="AJ32" s="49">
        <v>5</v>
      </c>
      <c r="AK32" s="49">
        <v>4</v>
      </c>
      <c r="AL32" s="49">
        <v>4</v>
      </c>
      <c r="AM32" s="49">
        <v>5</v>
      </c>
      <c r="AN32" s="49">
        <v>5</v>
      </c>
      <c r="AO32" s="49">
        <v>5</v>
      </c>
      <c r="AP32" s="49">
        <v>5</v>
      </c>
      <c r="AQ32" s="49">
        <v>5</v>
      </c>
      <c r="AR32" s="49">
        <v>5</v>
      </c>
      <c r="AS32" s="42">
        <v>2</v>
      </c>
    </row>
    <row r="33" spans="1:45" x14ac:dyDescent="0.25">
      <c r="A33" s="43">
        <v>32</v>
      </c>
      <c r="B33" s="48" t="s">
        <v>360</v>
      </c>
      <c r="C33" s="54" t="s">
        <v>512</v>
      </c>
      <c r="D33" s="54" t="s">
        <v>123</v>
      </c>
      <c r="E33" s="52">
        <f>VLOOKUP(B33,'Nilai Raport'!$B$2:$D$215,3,0)</f>
        <v>82.307692307692307</v>
      </c>
      <c r="F33" s="45" cm="1">
        <f t="array" ref="F33">ROUND(E33:E33,0)</f>
        <v>82</v>
      </c>
      <c r="G33" s="48">
        <v>3</v>
      </c>
      <c r="H33" s="48">
        <v>3</v>
      </c>
      <c r="I33" s="48">
        <v>4</v>
      </c>
      <c r="J33" s="48">
        <v>4</v>
      </c>
      <c r="K33" s="48">
        <v>3</v>
      </c>
      <c r="L33" s="48">
        <v>2</v>
      </c>
      <c r="M33" s="48">
        <v>4</v>
      </c>
      <c r="N33" s="48">
        <v>3</v>
      </c>
      <c r="O33" s="48">
        <v>3</v>
      </c>
      <c r="P33" s="48">
        <v>3</v>
      </c>
      <c r="Q33" s="48">
        <v>5</v>
      </c>
      <c r="R33" s="48">
        <v>4</v>
      </c>
      <c r="S33" s="48">
        <v>3</v>
      </c>
      <c r="T33" s="48">
        <v>5</v>
      </c>
      <c r="U33" s="48">
        <v>4</v>
      </c>
      <c r="V33" s="48">
        <v>5</v>
      </c>
      <c r="W33" s="48">
        <v>4</v>
      </c>
      <c r="X33" s="48">
        <v>5</v>
      </c>
      <c r="Y33" s="48">
        <v>5</v>
      </c>
      <c r="Z33" s="48">
        <v>5</v>
      </c>
      <c r="AA33" s="48">
        <v>5</v>
      </c>
      <c r="AB33" s="48">
        <v>5</v>
      </c>
      <c r="AC33" s="48">
        <v>5</v>
      </c>
      <c r="AD33" s="48">
        <v>5</v>
      </c>
      <c r="AE33" s="48">
        <v>5</v>
      </c>
      <c r="AF33" s="48">
        <v>5</v>
      </c>
      <c r="AG33" s="48">
        <v>5</v>
      </c>
      <c r="AH33" s="48">
        <v>5</v>
      </c>
      <c r="AI33" s="48">
        <v>5</v>
      </c>
      <c r="AJ33" s="48">
        <v>4</v>
      </c>
      <c r="AK33" s="48">
        <v>3</v>
      </c>
      <c r="AL33" s="48">
        <v>3</v>
      </c>
      <c r="AM33" s="48">
        <v>3</v>
      </c>
      <c r="AN33" s="48">
        <v>4</v>
      </c>
      <c r="AO33" s="48">
        <v>3</v>
      </c>
      <c r="AP33" s="48">
        <v>4</v>
      </c>
      <c r="AQ33" s="48">
        <v>5</v>
      </c>
      <c r="AR33" s="48">
        <v>5</v>
      </c>
      <c r="AS33" s="42">
        <v>2</v>
      </c>
    </row>
    <row r="34" spans="1:45" x14ac:dyDescent="0.25">
      <c r="A34" s="43">
        <v>33</v>
      </c>
      <c r="B34" s="49" t="s">
        <v>361</v>
      </c>
      <c r="C34" s="55" t="s">
        <v>511</v>
      </c>
      <c r="D34" s="55" t="s">
        <v>123</v>
      </c>
      <c r="E34" s="52">
        <f>VLOOKUP(B34,'Nilai Raport'!$B$2:$D$215,3,0)</f>
        <v>85.692307692307693</v>
      </c>
      <c r="F34" s="45" cm="1">
        <f t="array" ref="F34">ROUND(E34:E34,0)</f>
        <v>86</v>
      </c>
      <c r="G34" s="49">
        <v>4</v>
      </c>
      <c r="H34" s="49">
        <v>2</v>
      </c>
      <c r="I34" s="49">
        <v>5</v>
      </c>
      <c r="J34" s="49">
        <v>3</v>
      </c>
      <c r="K34" s="49">
        <v>2</v>
      </c>
      <c r="L34" s="49">
        <v>3</v>
      </c>
      <c r="M34" s="49">
        <v>2</v>
      </c>
      <c r="N34" s="49">
        <v>3</v>
      </c>
      <c r="O34" s="49">
        <v>2</v>
      </c>
      <c r="P34" s="49">
        <v>4</v>
      </c>
      <c r="Q34" s="49">
        <v>2</v>
      </c>
      <c r="R34" s="49">
        <v>3</v>
      </c>
      <c r="S34" s="49">
        <v>1</v>
      </c>
      <c r="T34" s="49">
        <v>1</v>
      </c>
      <c r="U34" s="49">
        <v>5</v>
      </c>
      <c r="V34" s="49">
        <v>3</v>
      </c>
      <c r="W34" s="49">
        <v>5</v>
      </c>
      <c r="X34" s="49">
        <v>4</v>
      </c>
      <c r="Y34" s="49">
        <v>5</v>
      </c>
      <c r="Z34" s="49">
        <v>3</v>
      </c>
      <c r="AA34" s="49">
        <v>3</v>
      </c>
      <c r="AB34" s="49">
        <v>5</v>
      </c>
      <c r="AC34" s="49">
        <v>5</v>
      </c>
      <c r="AD34" s="49">
        <v>4</v>
      </c>
      <c r="AE34" s="49">
        <v>5</v>
      </c>
      <c r="AF34" s="49">
        <v>5</v>
      </c>
      <c r="AG34" s="49">
        <v>4</v>
      </c>
      <c r="AH34" s="49">
        <v>3</v>
      </c>
      <c r="AI34" s="49">
        <v>4</v>
      </c>
      <c r="AJ34" s="49">
        <v>5</v>
      </c>
      <c r="AK34" s="49">
        <v>2</v>
      </c>
      <c r="AL34" s="49">
        <v>2</v>
      </c>
      <c r="AM34" s="49">
        <v>4</v>
      </c>
      <c r="AN34" s="49">
        <v>4</v>
      </c>
      <c r="AO34" s="49">
        <v>5</v>
      </c>
      <c r="AP34" s="49">
        <v>4</v>
      </c>
      <c r="AQ34" s="49">
        <v>5</v>
      </c>
      <c r="AR34" s="49">
        <v>5</v>
      </c>
      <c r="AS34" s="42">
        <v>3</v>
      </c>
    </row>
    <row r="35" spans="1:45" x14ac:dyDescent="0.25">
      <c r="A35" s="43">
        <v>34</v>
      </c>
      <c r="B35" s="48" t="s">
        <v>332</v>
      </c>
      <c r="C35" s="54" t="s">
        <v>511</v>
      </c>
      <c r="D35" s="54" t="s">
        <v>123</v>
      </c>
      <c r="E35" s="52">
        <f>VLOOKUP(B35,'Nilai Raport'!$B$2:$D$215,3,0)</f>
        <v>84.692307692307693</v>
      </c>
      <c r="F35" s="45" cm="1">
        <f t="array" ref="F35">ROUND(E35:E35,0)</f>
        <v>85</v>
      </c>
      <c r="G35" s="48">
        <v>5</v>
      </c>
      <c r="H35" s="48">
        <v>5</v>
      </c>
      <c r="I35" s="48">
        <v>5</v>
      </c>
      <c r="J35" s="48">
        <v>4</v>
      </c>
      <c r="K35" s="48">
        <v>5</v>
      </c>
      <c r="L35" s="48">
        <v>5</v>
      </c>
      <c r="M35" s="48">
        <v>5</v>
      </c>
      <c r="N35" s="48">
        <v>4</v>
      </c>
      <c r="O35" s="48">
        <v>5</v>
      </c>
      <c r="P35" s="48">
        <v>5</v>
      </c>
      <c r="Q35" s="48">
        <v>5</v>
      </c>
      <c r="R35" s="48">
        <v>4</v>
      </c>
      <c r="S35" s="48">
        <v>5</v>
      </c>
      <c r="T35" s="48">
        <v>5</v>
      </c>
      <c r="U35" s="48">
        <v>5</v>
      </c>
      <c r="V35" s="48">
        <v>4</v>
      </c>
      <c r="W35" s="48">
        <v>5</v>
      </c>
      <c r="X35" s="48">
        <v>4</v>
      </c>
      <c r="Y35" s="48">
        <v>4</v>
      </c>
      <c r="Z35" s="48">
        <v>5</v>
      </c>
      <c r="AA35" s="48">
        <v>3</v>
      </c>
      <c r="AB35" s="48">
        <v>5</v>
      </c>
      <c r="AC35" s="48">
        <v>3</v>
      </c>
      <c r="AD35" s="48">
        <v>5</v>
      </c>
      <c r="AE35" s="48">
        <v>5</v>
      </c>
      <c r="AF35" s="48">
        <v>5</v>
      </c>
      <c r="AG35" s="48">
        <v>5</v>
      </c>
      <c r="AH35" s="48">
        <v>3</v>
      </c>
      <c r="AI35" s="48">
        <v>5</v>
      </c>
      <c r="AJ35" s="48">
        <v>5</v>
      </c>
      <c r="AK35" s="48">
        <v>2</v>
      </c>
      <c r="AL35" s="48">
        <v>5</v>
      </c>
      <c r="AM35" s="48">
        <v>5</v>
      </c>
      <c r="AN35" s="48">
        <v>5</v>
      </c>
      <c r="AO35" s="48">
        <v>5</v>
      </c>
      <c r="AP35" s="48">
        <v>5</v>
      </c>
      <c r="AQ35" s="48">
        <v>5</v>
      </c>
      <c r="AR35" s="48">
        <v>5</v>
      </c>
      <c r="AS35" s="42">
        <v>2</v>
      </c>
    </row>
    <row r="36" spans="1:45" x14ac:dyDescent="0.25">
      <c r="A36" s="43">
        <v>35</v>
      </c>
      <c r="B36" s="48" t="s">
        <v>334</v>
      </c>
      <c r="C36" s="54" t="s">
        <v>511</v>
      </c>
      <c r="D36" s="54" t="s">
        <v>123</v>
      </c>
      <c r="E36" s="52">
        <f>VLOOKUP(B36,'Nilai Raport'!$B$2:$D$215,3,0)</f>
        <v>82.692307692307693</v>
      </c>
      <c r="F36" s="45" cm="1">
        <f t="array" ref="F36">ROUND(E36:E36,0)</f>
        <v>83</v>
      </c>
      <c r="G36" s="48">
        <v>5</v>
      </c>
      <c r="H36" s="48">
        <v>5</v>
      </c>
      <c r="I36" s="48">
        <v>5</v>
      </c>
      <c r="J36" s="48">
        <v>5</v>
      </c>
      <c r="K36" s="48">
        <v>5</v>
      </c>
      <c r="L36" s="48">
        <v>4</v>
      </c>
      <c r="M36" s="48">
        <v>5</v>
      </c>
      <c r="N36" s="48">
        <v>5</v>
      </c>
      <c r="O36" s="48">
        <v>5</v>
      </c>
      <c r="P36" s="48">
        <v>5</v>
      </c>
      <c r="Q36" s="48">
        <v>5</v>
      </c>
      <c r="R36" s="48">
        <v>4</v>
      </c>
      <c r="S36" s="48">
        <v>5</v>
      </c>
      <c r="T36" s="48">
        <v>5</v>
      </c>
      <c r="U36" s="48">
        <v>5</v>
      </c>
      <c r="V36" s="48">
        <v>5</v>
      </c>
      <c r="W36" s="48">
        <v>4</v>
      </c>
      <c r="X36" s="48">
        <v>5</v>
      </c>
      <c r="Y36" s="48">
        <v>5</v>
      </c>
      <c r="Z36" s="48">
        <v>5</v>
      </c>
      <c r="AA36" s="48">
        <v>5</v>
      </c>
      <c r="AB36" s="48">
        <v>5</v>
      </c>
      <c r="AC36" s="48">
        <v>5</v>
      </c>
      <c r="AD36" s="48">
        <v>5</v>
      </c>
      <c r="AE36" s="48">
        <v>5</v>
      </c>
      <c r="AF36" s="48">
        <v>4</v>
      </c>
      <c r="AG36" s="48">
        <v>5</v>
      </c>
      <c r="AH36" s="48">
        <v>5</v>
      </c>
      <c r="AI36" s="48">
        <v>5</v>
      </c>
      <c r="AJ36" s="48">
        <v>5</v>
      </c>
      <c r="AK36" s="48">
        <v>5</v>
      </c>
      <c r="AL36" s="48">
        <v>5</v>
      </c>
      <c r="AM36" s="48">
        <v>5</v>
      </c>
      <c r="AN36" s="48">
        <v>5</v>
      </c>
      <c r="AO36" s="48">
        <v>5</v>
      </c>
      <c r="AP36" s="48">
        <v>5</v>
      </c>
      <c r="AQ36" s="48">
        <v>5</v>
      </c>
      <c r="AR36" s="48">
        <v>5</v>
      </c>
      <c r="AS36" s="42">
        <v>2</v>
      </c>
    </row>
    <row r="37" spans="1:45" x14ac:dyDescent="0.25">
      <c r="A37" s="43">
        <v>36</v>
      </c>
      <c r="B37" s="49" t="s">
        <v>335</v>
      </c>
      <c r="C37" s="55" t="s">
        <v>512</v>
      </c>
      <c r="D37" s="55" t="s">
        <v>123</v>
      </c>
      <c r="E37" s="52">
        <f>VLOOKUP(B37,'Nilai Raport'!$B$2:$D$215,3,0)</f>
        <v>81.692307692307693</v>
      </c>
      <c r="F37" s="45" cm="1">
        <f t="array" ref="F37">ROUND(E37:E37,0)</f>
        <v>82</v>
      </c>
      <c r="G37" s="49">
        <v>3</v>
      </c>
      <c r="H37" s="49">
        <v>1</v>
      </c>
      <c r="I37" s="49">
        <v>4</v>
      </c>
      <c r="J37" s="49">
        <v>4</v>
      </c>
      <c r="K37" s="49">
        <v>1</v>
      </c>
      <c r="L37" s="49">
        <v>3</v>
      </c>
      <c r="M37" s="49">
        <v>3</v>
      </c>
      <c r="N37" s="49">
        <v>2</v>
      </c>
      <c r="O37" s="49">
        <v>2</v>
      </c>
      <c r="P37" s="49">
        <v>3</v>
      </c>
      <c r="Q37" s="49">
        <v>3</v>
      </c>
      <c r="R37" s="49">
        <v>2</v>
      </c>
      <c r="S37" s="49">
        <v>3</v>
      </c>
      <c r="T37" s="49">
        <v>2</v>
      </c>
      <c r="U37" s="49">
        <v>3</v>
      </c>
      <c r="V37" s="49">
        <v>1</v>
      </c>
      <c r="W37" s="49">
        <v>3</v>
      </c>
      <c r="X37" s="49">
        <v>2</v>
      </c>
      <c r="Y37" s="49">
        <v>4</v>
      </c>
      <c r="Z37" s="49">
        <v>2</v>
      </c>
      <c r="AA37" s="49">
        <v>3</v>
      </c>
      <c r="AB37" s="49">
        <v>3</v>
      </c>
      <c r="AC37" s="49">
        <v>4</v>
      </c>
      <c r="AD37" s="49">
        <v>2</v>
      </c>
      <c r="AE37" s="49">
        <v>3</v>
      </c>
      <c r="AF37" s="49">
        <v>3</v>
      </c>
      <c r="AG37" s="49">
        <v>2</v>
      </c>
      <c r="AH37" s="49">
        <v>3</v>
      </c>
      <c r="AI37" s="49">
        <v>3</v>
      </c>
      <c r="AJ37" s="49">
        <v>3</v>
      </c>
      <c r="AK37" s="49">
        <v>3</v>
      </c>
      <c r="AL37" s="49">
        <v>3</v>
      </c>
      <c r="AM37" s="49">
        <v>4</v>
      </c>
      <c r="AN37" s="49">
        <v>3</v>
      </c>
      <c r="AO37" s="49">
        <v>3</v>
      </c>
      <c r="AP37" s="49">
        <v>4</v>
      </c>
      <c r="AQ37" s="49">
        <v>4</v>
      </c>
      <c r="AR37" s="49">
        <v>5</v>
      </c>
      <c r="AS37" s="42">
        <v>2</v>
      </c>
    </row>
    <row r="38" spans="1:45" x14ac:dyDescent="0.25">
      <c r="A38" s="43">
        <v>37</v>
      </c>
      <c r="B38" s="48" t="s">
        <v>362</v>
      </c>
      <c r="C38" s="54" t="s">
        <v>512</v>
      </c>
      <c r="D38" s="54" t="s">
        <v>123</v>
      </c>
      <c r="E38" s="52">
        <f>VLOOKUP(B38,'Nilai Raport'!$B$2:$D$215,3,0)</f>
        <v>82.07692307692308</v>
      </c>
      <c r="F38" s="45" cm="1">
        <f t="array" ref="F38">ROUND(E38:E38,0)</f>
        <v>82</v>
      </c>
      <c r="G38" s="48">
        <v>5</v>
      </c>
      <c r="H38" s="48">
        <v>5</v>
      </c>
      <c r="I38" s="48">
        <v>5</v>
      </c>
      <c r="J38" s="48">
        <v>4</v>
      </c>
      <c r="K38" s="48">
        <v>5</v>
      </c>
      <c r="L38" s="48">
        <v>5</v>
      </c>
      <c r="M38" s="48">
        <v>5</v>
      </c>
      <c r="N38" s="48">
        <v>5</v>
      </c>
      <c r="O38" s="48">
        <v>5</v>
      </c>
      <c r="P38" s="48">
        <v>5</v>
      </c>
      <c r="Q38" s="48">
        <v>5</v>
      </c>
      <c r="R38" s="48">
        <v>5</v>
      </c>
      <c r="S38" s="48">
        <v>5</v>
      </c>
      <c r="T38" s="48">
        <v>3</v>
      </c>
      <c r="U38" s="48">
        <v>5</v>
      </c>
      <c r="V38" s="48">
        <v>4</v>
      </c>
      <c r="W38" s="48">
        <v>5</v>
      </c>
      <c r="X38" s="48">
        <v>5</v>
      </c>
      <c r="Y38" s="48">
        <v>5</v>
      </c>
      <c r="Z38" s="48">
        <v>5</v>
      </c>
      <c r="AA38" s="48">
        <v>5</v>
      </c>
      <c r="AB38" s="48">
        <v>5</v>
      </c>
      <c r="AC38" s="48">
        <v>5</v>
      </c>
      <c r="AD38" s="48">
        <v>5</v>
      </c>
      <c r="AE38" s="48">
        <v>5</v>
      </c>
      <c r="AF38" s="48">
        <v>5</v>
      </c>
      <c r="AG38" s="48">
        <v>5</v>
      </c>
      <c r="AH38" s="48">
        <v>5</v>
      </c>
      <c r="AI38" s="48">
        <v>5</v>
      </c>
      <c r="AJ38" s="48">
        <v>5</v>
      </c>
      <c r="AK38" s="48">
        <v>4</v>
      </c>
      <c r="AL38" s="48">
        <v>5</v>
      </c>
      <c r="AM38" s="48">
        <v>5</v>
      </c>
      <c r="AN38" s="48">
        <v>5</v>
      </c>
      <c r="AO38" s="48">
        <v>5</v>
      </c>
      <c r="AP38" s="48">
        <v>5</v>
      </c>
      <c r="AQ38" s="48">
        <v>5</v>
      </c>
      <c r="AR38" s="48">
        <v>5</v>
      </c>
      <c r="AS38" s="42">
        <v>2</v>
      </c>
    </row>
    <row r="39" spans="1:45" x14ac:dyDescent="0.25">
      <c r="A39" s="43">
        <v>38</v>
      </c>
      <c r="B39" s="48" t="s">
        <v>363</v>
      </c>
      <c r="C39" s="54" t="s">
        <v>512</v>
      </c>
      <c r="D39" s="54" t="s">
        <v>123</v>
      </c>
      <c r="E39" s="52">
        <f>VLOOKUP(B39,'Nilai Raport'!$B$2:$D$215,3,0)</f>
        <v>82.307692307692307</v>
      </c>
      <c r="F39" s="45" cm="1">
        <f t="array" ref="F39">ROUND(E39:E39,0)</f>
        <v>82</v>
      </c>
      <c r="G39" s="48">
        <v>5</v>
      </c>
      <c r="H39" s="48">
        <v>5</v>
      </c>
      <c r="I39" s="48">
        <v>5</v>
      </c>
      <c r="J39" s="48">
        <v>5</v>
      </c>
      <c r="K39" s="48">
        <v>4</v>
      </c>
      <c r="L39" s="48">
        <v>2</v>
      </c>
      <c r="M39" s="48">
        <v>5</v>
      </c>
      <c r="N39" s="48">
        <v>5</v>
      </c>
      <c r="O39" s="48">
        <v>5</v>
      </c>
      <c r="P39" s="48">
        <v>5</v>
      </c>
      <c r="Q39" s="48">
        <v>4</v>
      </c>
      <c r="R39" s="48">
        <v>3</v>
      </c>
      <c r="S39" s="48">
        <v>3</v>
      </c>
      <c r="T39" s="48">
        <v>4</v>
      </c>
      <c r="U39" s="48">
        <v>5</v>
      </c>
      <c r="V39" s="48">
        <v>5</v>
      </c>
      <c r="W39" s="48">
        <v>4</v>
      </c>
      <c r="X39" s="48">
        <v>4</v>
      </c>
      <c r="Y39" s="48">
        <v>5</v>
      </c>
      <c r="Z39" s="48">
        <v>5</v>
      </c>
      <c r="AA39" s="48">
        <v>3</v>
      </c>
      <c r="AB39" s="48">
        <v>5</v>
      </c>
      <c r="AC39" s="48">
        <v>4</v>
      </c>
      <c r="AD39" s="48">
        <v>5</v>
      </c>
      <c r="AE39" s="48">
        <v>5</v>
      </c>
      <c r="AF39" s="48">
        <v>5</v>
      </c>
      <c r="AG39" s="48">
        <v>5</v>
      </c>
      <c r="AH39" s="48">
        <v>4</v>
      </c>
      <c r="AI39" s="48">
        <v>5</v>
      </c>
      <c r="AJ39" s="48">
        <v>5</v>
      </c>
      <c r="AK39" s="48">
        <v>4</v>
      </c>
      <c r="AL39" s="48">
        <v>3</v>
      </c>
      <c r="AM39" s="48">
        <v>5</v>
      </c>
      <c r="AN39" s="48">
        <v>5</v>
      </c>
      <c r="AO39" s="48">
        <v>5</v>
      </c>
      <c r="AP39" s="48">
        <v>5</v>
      </c>
      <c r="AQ39" s="48">
        <v>5</v>
      </c>
      <c r="AR39" s="48">
        <v>5</v>
      </c>
      <c r="AS39" s="42">
        <v>2</v>
      </c>
    </row>
    <row r="40" spans="1:45" x14ac:dyDescent="0.25">
      <c r="A40" s="43">
        <v>39</v>
      </c>
      <c r="B40" s="49" t="s">
        <v>337</v>
      </c>
      <c r="C40" s="55" t="s">
        <v>512</v>
      </c>
      <c r="D40" s="55" t="s">
        <v>123</v>
      </c>
      <c r="E40" s="52">
        <f>VLOOKUP(B40,'Nilai Raport'!$B$2:$D$215,3,0)</f>
        <v>84.461538461538467</v>
      </c>
      <c r="F40" s="45" cm="1">
        <f t="array" ref="F40">ROUND(E40:E40,0)</f>
        <v>84</v>
      </c>
      <c r="G40" s="49">
        <v>4</v>
      </c>
      <c r="H40" s="49">
        <v>4</v>
      </c>
      <c r="I40" s="49">
        <v>5</v>
      </c>
      <c r="J40" s="49">
        <v>4</v>
      </c>
      <c r="K40" s="49">
        <v>5</v>
      </c>
      <c r="L40" s="49">
        <v>3</v>
      </c>
      <c r="M40" s="49">
        <v>5</v>
      </c>
      <c r="N40" s="49">
        <v>5</v>
      </c>
      <c r="O40" s="49">
        <v>5</v>
      </c>
      <c r="P40" s="49">
        <v>5</v>
      </c>
      <c r="Q40" s="49">
        <v>4</v>
      </c>
      <c r="R40" s="49">
        <v>4</v>
      </c>
      <c r="S40" s="49">
        <v>5</v>
      </c>
      <c r="T40" s="49">
        <v>5</v>
      </c>
      <c r="U40" s="49">
        <v>5</v>
      </c>
      <c r="V40" s="49">
        <v>5</v>
      </c>
      <c r="W40" s="49">
        <v>5</v>
      </c>
      <c r="X40" s="49">
        <v>5</v>
      </c>
      <c r="Y40" s="49">
        <v>5</v>
      </c>
      <c r="Z40" s="49">
        <v>5</v>
      </c>
      <c r="AA40" s="49">
        <v>5</v>
      </c>
      <c r="AB40" s="49">
        <v>5</v>
      </c>
      <c r="AC40" s="49">
        <v>4</v>
      </c>
      <c r="AD40" s="49">
        <v>5</v>
      </c>
      <c r="AE40" s="49">
        <v>5</v>
      </c>
      <c r="AF40" s="49">
        <v>5</v>
      </c>
      <c r="AG40" s="49">
        <v>5</v>
      </c>
      <c r="AH40" s="49">
        <v>5</v>
      </c>
      <c r="AI40" s="49">
        <v>4</v>
      </c>
      <c r="AJ40" s="49">
        <v>5</v>
      </c>
      <c r="AK40" s="49">
        <v>4</v>
      </c>
      <c r="AL40" s="49">
        <v>5</v>
      </c>
      <c r="AM40" s="49">
        <v>4</v>
      </c>
      <c r="AN40" s="49">
        <v>4</v>
      </c>
      <c r="AO40" s="49">
        <v>5</v>
      </c>
      <c r="AP40" s="49">
        <v>5</v>
      </c>
      <c r="AQ40" s="49">
        <v>5</v>
      </c>
      <c r="AR40" s="49">
        <v>5</v>
      </c>
      <c r="AS40" s="42">
        <v>2</v>
      </c>
    </row>
    <row r="41" spans="1:45" x14ac:dyDescent="0.25">
      <c r="A41" s="43">
        <v>40</v>
      </c>
      <c r="B41" s="48" t="s">
        <v>338</v>
      </c>
      <c r="C41" s="54" t="s">
        <v>512</v>
      </c>
      <c r="D41" s="54" t="s">
        <v>123</v>
      </c>
      <c r="E41" s="52">
        <f>VLOOKUP(B41,'Nilai Raport'!$B$2:$D$215,3,0)</f>
        <v>83.07692307692308</v>
      </c>
      <c r="F41" s="45" cm="1">
        <f t="array" ref="F41">ROUND(E41:E41,0)</f>
        <v>83</v>
      </c>
      <c r="G41" s="48">
        <v>5</v>
      </c>
      <c r="H41" s="48">
        <v>5</v>
      </c>
      <c r="I41" s="48">
        <v>5</v>
      </c>
      <c r="J41" s="48">
        <v>5</v>
      </c>
      <c r="K41" s="48">
        <v>5</v>
      </c>
      <c r="L41" s="48">
        <v>1</v>
      </c>
      <c r="M41" s="48">
        <v>4</v>
      </c>
      <c r="N41" s="48">
        <v>5</v>
      </c>
      <c r="O41" s="48">
        <v>5</v>
      </c>
      <c r="P41" s="48">
        <v>5</v>
      </c>
      <c r="Q41" s="48">
        <v>4</v>
      </c>
      <c r="R41" s="48">
        <v>5</v>
      </c>
      <c r="S41" s="48">
        <v>5</v>
      </c>
      <c r="T41" s="48">
        <v>5</v>
      </c>
      <c r="U41" s="48">
        <v>5</v>
      </c>
      <c r="V41" s="48">
        <v>5</v>
      </c>
      <c r="W41" s="48">
        <v>5</v>
      </c>
      <c r="X41" s="48">
        <v>5</v>
      </c>
      <c r="Y41" s="48">
        <v>5</v>
      </c>
      <c r="Z41" s="48">
        <v>5</v>
      </c>
      <c r="AA41" s="48">
        <v>5</v>
      </c>
      <c r="AB41" s="48">
        <v>5</v>
      </c>
      <c r="AC41" s="48">
        <v>5</v>
      </c>
      <c r="AD41" s="48">
        <v>5</v>
      </c>
      <c r="AE41" s="48">
        <v>5</v>
      </c>
      <c r="AF41" s="48">
        <v>5</v>
      </c>
      <c r="AG41" s="48">
        <v>5</v>
      </c>
      <c r="AH41" s="48">
        <v>5</v>
      </c>
      <c r="AI41" s="48">
        <v>5</v>
      </c>
      <c r="AJ41" s="48">
        <v>5</v>
      </c>
      <c r="AK41" s="48">
        <v>3</v>
      </c>
      <c r="AL41" s="48">
        <v>4</v>
      </c>
      <c r="AM41" s="48">
        <v>5</v>
      </c>
      <c r="AN41" s="48">
        <v>5</v>
      </c>
      <c r="AO41" s="48">
        <v>5</v>
      </c>
      <c r="AP41" s="48">
        <v>5</v>
      </c>
      <c r="AQ41" s="48">
        <v>5</v>
      </c>
      <c r="AR41" s="48">
        <v>4</v>
      </c>
      <c r="AS41" s="42">
        <v>2</v>
      </c>
    </row>
    <row r="42" spans="1:45" x14ac:dyDescent="0.25">
      <c r="A42" s="43">
        <v>41</v>
      </c>
      <c r="B42" s="49" t="s">
        <v>339</v>
      </c>
      <c r="C42" s="55" t="s">
        <v>512</v>
      </c>
      <c r="D42" s="55" t="s">
        <v>123</v>
      </c>
      <c r="E42" s="52">
        <f>VLOOKUP(B42,'Nilai Raport'!$B$2:$D$215,3,0)</f>
        <v>82.461538461538467</v>
      </c>
      <c r="F42" s="45" cm="1">
        <f t="array" ref="F42">ROUND(E42:E42,0)</f>
        <v>82</v>
      </c>
      <c r="G42" s="49">
        <v>2</v>
      </c>
      <c r="H42" s="49">
        <v>1</v>
      </c>
      <c r="I42" s="49">
        <v>3</v>
      </c>
      <c r="J42" s="49">
        <v>3</v>
      </c>
      <c r="K42" s="49">
        <v>2</v>
      </c>
      <c r="L42" s="49">
        <v>2</v>
      </c>
      <c r="M42" s="49">
        <v>4</v>
      </c>
      <c r="N42" s="49">
        <v>1</v>
      </c>
      <c r="O42" s="49">
        <v>3</v>
      </c>
      <c r="P42" s="49">
        <v>3</v>
      </c>
      <c r="Q42" s="49">
        <v>5</v>
      </c>
      <c r="R42" s="49">
        <v>5</v>
      </c>
      <c r="S42" s="49">
        <v>4</v>
      </c>
      <c r="T42" s="49">
        <v>4</v>
      </c>
      <c r="U42" s="49">
        <v>5</v>
      </c>
      <c r="V42" s="49">
        <v>4</v>
      </c>
      <c r="W42" s="49">
        <v>4</v>
      </c>
      <c r="X42" s="49">
        <v>5</v>
      </c>
      <c r="Y42" s="49">
        <v>4</v>
      </c>
      <c r="Z42" s="49">
        <v>5</v>
      </c>
      <c r="AA42" s="49">
        <v>4</v>
      </c>
      <c r="AB42" s="49">
        <v>5</v>
      </c>
      <c r="AC42" s="49">
        <v>5</v>
      </c>
      <c r="AD42" s="49">
        <v>5</v>
      </c>
      <c r="AE42" s="49">
        <v>4</v>
      </c>
      <c r="AF42" s="49">
        <v>4</v>
      </c>
      <c r="AG42" s="49">
        <v>5</v>
      </c>
      <c r="AH42" s="49">
        <v>5</v>
      </c>
      <c r="AI42" s="49">
        <v>5</v>
      </c>
      <c r="AJ42" s="49">
        <v>4</v>
      </c>
      <c r="AK42" s="49">
        <v>3</v>
      </c>
      <c r="AL42" s="49">
        <v>3</v>
      </c>
      <c r="AM42" s="49">
        <v>4</v>
      </c>
      <c r="AN42" s="49">
        <v>4</v>
      </c>
      <c r="AO42" s="49">
        <v>3</v>
      </c>
      <c r="AP42" s="49">
        <v>5</v>
      </c>
      <c r="AQ42" s="49">
        <v>5</v>
      </c>
      <c r="AR42" s="49">
        <v>4</v>
      </c>
      <c r="AS42" s="42">
        <v>2</v>
      </c>
    </row>
    <row r="43" spans="1:45" x14ac:dyDescent="0.25">
      <c r="A43" s="43">
        <v>42</v>
      </c>
      <c r="B43" s="48" t="s">
        <v>365</v>
      </c>
      <c r="C43" s="54" t="s">
        <v>512</v>
      </c>
      <c r="D43" s="54" t="s">
        <v>123</v>
      </c>
      <c r="E43" s="52">
        <f>VLOOKUP(B43,'Nilai Raport'!$B$2:$D$215,3,0)</f>
        <v>82.84615384615384</v>
      </c>
      <c r="F43" s="45" cm="1">
        <f t="array" ref="F43">ROUND(E43:E43,0)</f>
        <v>83</v>
      </c>
      <c r="G43" s="48">
        <v>3</v>
      </c>
      <c r="H43" s="48">
        <v>4</v>
      </c>
      <c r="I43" s="48">
        <v>4</v>
      </c>
      <c r="J43" s="48">
        <v>3</v>
      </c>
      <c r="K43" s="48">
        <v>3</v>
      </c>
      <c r="L43" s="48">
        <v>4</v>
      </c>
      <c r="M43" s="48">
        <v>3</v>
      </c>
      <c r="N43" s="48">
        <v>3</v>
      </c>
      <c r="O43" s="48">
        <v>2</v>
      </c>
      <c r="P43" s="48">
        <v>3</v>
      </c>
      <c r="Q43" s="48">
        <v>4</v>
      </c>
      <c r="R43" s="48">
        <v>5</v>
      </c>
      <c r="S43" s="48">
        <v>5</v>
      </c>
      <c r="T43" s="48">
        <v>5</v>
      </c>
      <c r="U43" s="48">
        <v>5</v>
      </c>
      <c r="V43" s="48">
        <v>5</v>
      </c>
      <c r="W43" s="48">
        <v>5</v>
      </c>
      <c r="X43" s="48">
        <v>5</v>
      </c>
      <c r="Y43" s="48">
        <v>5</v>
      </c>
      <c r="Z43" s="48">
        <v>5</v>
      </c>
      <c r="AA43" s="48">
        <v>5</v>
      </c>
      <c r="AB43" s="48">
        <v>5</v>
      </c>
      <c r="AC43" s="48">
        <v>4</v>
      </c>
      <c r="AD43" s="48">
        <v>5</v>
      </c>
      <c r="AE43" s="48">
        <v>5</v>
      </c>
      <c r="AF43" s="48">
        <v>5</v>
      </c>
      <c r="AG43" s="48">
        <v>5</v>
      </c>
      <c r="AH43" s="48">
        <v>5</v>
      </c>
      <c r="AI43" s="48">
        <v>5</v>
      </c>
      <c r="AJ43" s="48">
        <v>5</v>
      </c>
      <c r="AK43" s="48">
        <v>5</v>
      </c>
      <c r="AL43" s="48">
        <v>4</v>
      </c>
      <c r="AM43" s="48">
        <v>5</v>
      </c>
      <c r="AN43" s="48">
        <v>5</v>
      </c>
      <c r="AO43" s="48">
        <v>5</v>
      </c>
      <c r="AP43" s="48">
        <v>5</v>
      </c>
      <c r="AQ43" s="48">
        <v>5</v>
      </c>
      <c r="AR43" s="48">
        <v>5</v>
      </c>
      <c r="AS43" s="42">
        <v>2</v>
      </c>
    </row>
    <row r="44" spans="1:45" x14ac:dyDescent="0.25">
      <c r="A44" s="43">
        <v>43</v>
      </c>
      <c r="B44" s="49" t="s">
        <v>366</v>
      </c>
      <c r="C44" s="55" t="s">
        <v>512</v>
      </c>
      <c r="D44" s="55" t="s">
        <v>123</v>
      </c>
      <c r="E44" s="52">
        <f>VLOOKUP(B44,'Nilai Raport'!$B$2:$D$215,3,0)</f>
        <v>82.15384615384616</v>
      </c>
      <c r="F44" s="45" cm="1">
        <f t="array" ref="F44">ROUND(E44:E44,0)</f>
        <v>82</v>
      </c>
      <c r="G44" s="49">
        <v>5</v>
      </c>
      <c r="H44" s="49">
        <v>5</v>
      </c>
      <c r="I44" s="49">
        <v>5</v>
      </c>
      <c r="J44" s="49">
        <v>5</v>
      </c>
      <c r="K44" s="49">
        <v>4</v>
      </c>
      <c r="L44" s="49">
        <v>2</v>
      </c>
      <c r="M44" s="49">
        <v>5</v>
      </c>
      <c r="N44" s="49">
        <v>5</v>
      </c>
      <c r="O44" s="49">
        <v>5</v>
      </c>
      <c r="P44" s="49">
        <v>5</v>
      </c>
      <c r="Q44" s="49">
        <v>4</v>
      </c>
      <c r="R44" s="49">
        <v>5</v>
      </c>
      <c r="S44" s="49">
        <v>4</v>
      </c>
      <c r="T44" s="49">
        <v>5</v>
      </c>
      <c r="U44" s="49">
        <v>4</v>
      </c>
      <c r="V44" s="49">
        <v>5</v>
      </c>
      <c r="W44" s="49">
        <v>5</v>
      </c>
      <c r="X44" s="49">
        <v>5</v>
      </c>
      <c r="Y44" s="49">
        <v>5</v>
      </c>
      <c r="Z44" s="49">
        <v>5</v>
      </c>
      <c r="AA44" s="49">
        <v>5</v>
      </c>
      <c r="AB44" s="49">
        <v>5</v>
      </c>
      <c r="AC44" s="49">
        <v>5</v>
      </c>
      <c r="AD44" s="49">
        <v>5</v>
      </c>
      <c r="AE44" s="49">
        <v>5</v>
      </c>
      <c r="AF44" s="49">
        <v>5</v>
      </c>
      <c r="AG44" s="49">
        <v>5</v>
      </c>
      <c r="AH44" s="49">
        <v>5</v>
      </c>
      <c r="AI44" s="49">
        <v>5</v>
      </c>
      <c r="AJ44" s="49">
        <v>4</v>
      </c>
      <c r="AK44" s="49">
        <v>3</v>
      </c>
      <c r="AL44" s="49">
        <v>3</v>
      </c>
      <c r="AM44" s="49">
        <v>4</v>
      </c>
      <c r="AN44" s="49">
        <v>4</v>
      </c>
      <c r="AO44" s="49">
        <v>3</v>
      </c>
      <c r="AP44" s="49">
        <v>4</v>
      </c>
      <c r="AQ44" s="49">
        <v>4</v>
      </c>
      <c r="AR44" s="49">
        <v>5</v>
      </c>
      <c r="AS44" s="42">
        <v>2</v>
      </c>
    </row>
    <row r="45" spans="1:45" x14ac:dyDescent="0.25">
      <c r="A45" s="43">
        <v>44</v>
      </c>
      <c r="B45" s="42" t="s">
        <v>367</v>
      </c>
      <c r="C45" s="54" t="s">
        <v>512</v>
      </c>
      <c r="D45" s="54" t="s">
        <v>123</v>
      </c>
      <c r="E45" s="52">
        <f>VLOOKUP(B45,'Nilai Raport'!$B$2:$D$215,3,0)</f>
        <v>82.92307692307692</v>
      </c>
      <c r="F45" s="45" cm="1">
        <f t="array" ref="F45">ROUND(E45:E45,0)</f>
        <v>83</v>
      </c>
      <c r="G45" s="48">
        <v>3</v>
      </c>
      <c r="H45" s="48">
        <v>1</v>
      </c>
      <c r="I45" s="48">
        <v>3</v>
      </c>
      <c r="J45" s="48">
        <v>3</v>
      </c>
      <c r="K45" s="48">
        <v>1</v>
      </c>
      <c r="L45" s="48">
        <v>2</v>
      </c>
      <c r="M45" s="48">
        <v>3</v>
      </c>
      <c r="N45" s="48">
        <v>2</v>
      </c>
      <c r="O45" s="48">
        <v>3</v>
      </c>
      <c r="P45" s="48">
        <v>4</v>
      </c>
      <c r="Q45" s="48">
        <v>4</v>
      </c>
      <c r="R45" s="48">
        <v>2</v>
      </c>
      <c r="S45" s="48">
        <v>1</v>
      </c>
      <c r="T45" s="48">
        <v>3</v>
      </c>
      <c r="U45" s="48">
        <v>4</v>
      </c>
      <c r="V45" s="48">
        <v>3</v>
      </c>
      <c r="W45" s="48">
        <v>3</v>
      </c>
      <c r="X45" s="48">
        <v>2</v>
      </c>
      <c r="Y45" s="48">
        <v>5</v>
      </c>
      <c r="Z45" s="48">
        <v>3</v>
      </c>
      <c r="AA45" s="48">
        <v>3</v>
      </c>
      <c r="AB45" s="48">
        <v>4</v>
      </c>
      <c r="AC45" s="48">
        <v>3</v>
      </c>
      <c r="AD45" s="48">
        <v>3</v>
      </c>
      <c r="AE45" s="48">
        <v>4</v>
      </c>
      <c r="AF45" s="48">
        <v>5</v>
      </c>
      <c r="AG45" s="48">
        <v>1</v>
      </c>
      <c r="AH45" s="48">
        <v>3</v>
      </c>
      <c r="AI45" s="48">
        <v>4</v>
      </c>
      <c r="AJ45" s="48">
        <v>4</v>
      </c>
      <c r="AK45" s="48">
        <v>4</v>
      </c>
      <c r="AL45" s="48">
        <v>4</v>
      </c>
      <c r="AM45" s="48">
        <v>5</v>
      </c>
      <c r="AN45" s="48">
        <v>4</v>
      </c>
      <c r="AO45" s="48">
        <v>5</v>
      </c>
      <c r="AP45" s="48">
        <v>4</v>
      </c>
      <c r="AQ45" s="48">
        <v>5</v>
      </c>
      <c r="AR45" s="48">
        <v>5</v>
      </c>
      <c r="AS45" s="42">
        <v>2</v>
      </c>
    </row>
    <row r="46" spans="1:45" x14ac:dyDescent="0.25">
      <c r="A46" s="43">
        <v>45</v>
      </c>
      <c r="B46" s="49" t="s">
        <v>368</v>
      </c>
      <c r="C46" s="55" t="s">
        <v>512</v>
      </c>
      <c r="D46" s="55" t="s">
        <v>123</v>
      </c>
      <c r="E46" s="52">
        <f>VLOOKUP(B46,'Nilai Raport'!$B$2:$D$215,3,0)</f>
        <v>83.230769230769226</v>
      </c>
      <c r="F46" s="45" cm="1">
        <f t="array" ref="F46">ROUND(E46:E46,0)</f>
        <v>83</v>
      </c>
      <c r="G46" s="49">
        <v>4</v>
      </c>
      <c r="H46" s="49">
        <v>5</v>
      </c>
      <c r="I46" s="49">
        <v>5</v>
      </c>
      <c r="J46" s="49">
        <v>5</v>
      </c>
      <c r="K46" s="49">
        <v>3</v>
      </c>
      <c r="L46" s="49">
        <v>3</v>
      </c>
      <c r="M46" s="49">
        <v>5</v>
      </c>
      <c r="N46" s="49">
        <v>5</v>
      </c>
      <c r="O46" s="49">
        <v>5</v>
      </c>
      <c r="P46" s="49">
        <v>5</v>
      </c>
      <c r="Q46" s="49">
        <v>3</v>
      </c>
      <c r="R46" s="49">
        <v>3</v>
      </c>
      <c r="S46" s="49">
        <v>3</v>
      </c>
      <c r="T46" s="49">
        <v>4</v>
      </c>
      <c r="U46" s="49">
        <v>5</v>
      </c>
      <c r="V46" s="49">
        <v>4</v>
      </c>
      <c r="W46" s="49">
        <v>3</v>
      </c>
      <c r="X46" s="49">
        <v>4</v>
      </c>
      <c r="Y46" s="49">
        <v>4</v>
      </c>
      <c r="Z46" s="49">
        <v>4</v>
      </c>
      <c r="AA46" s="49">
        <v>5</v>
      </c>
      <c r="AB46" s="49">
        <v>5</v>
      </c>
      <c r="AC46" s="49">
        <v>5</v>
      </c>
      <c r="AD46" s="49">
        <v>5</v>
      </c>
      <c r="AE46" s="49">
        <v>5</v>
      </c>
      <c r="AF46" s="49">
        <v>4</v>
      </c>
      <c r="AG46" s="49">
        <v>5</v>
      </c>
      <c r="AH46" s="49">
        <v>5</v>
      </c>
      <c r="AI46" s="49">
        <v>5</v>
      </c>
      <c r="AJ46" s="49">
        <v>4</v>
      </c>
      <c r="AK46" s="49">
        <v>3</v>
      </c>
      <c r="AL46" s="49">
        <v>3</v>
      </c>
      <c r="AM46" s="49">
        <v>4</v>
      </c>
      <c r="AN46" s="49">
        <v>4</v>
      </c>
      <c r="AO46" s="49">
        <v>3</v>
      </c>
      <c r="AP46" s="49">
        <v>4</v>
      </c>
      <c r="AQ46" s="49">
        <v>4</v>
      </c>
      <c r="AR46" s="49">
        <v>4</v>
      </c>
      <c r="AS46" s="42">
        <v>2</v>
      </c>
    </row>
    <row r="47" spans="1:45" x14ac:dyDescent="0.25">
      <c r="A47" s="43">
        <v>46</v>
      </c>
      <c r="B47" s="49" t="s">
        <v>340</v>
      </c>
      <c r="C47" s="55" t="s">
        <v>512</v>
      </c>
      <c r="D47" s="55" t="s">
        <v>123</v>
      </c>
      <c r="E47" s="52">
        <f>VLOOKUP(B47,'Nilai Raport'!$B$2:$D$215,3,0)</f>
        <v>81.538461538461533</v>
      </c>
      <c r="F47" s="45" cm="1">
        <f t="array" ref="F47">ROUND(E47:E47,0)</f>
        <v>82</v>
      </c>
      <c r="G47" s="49">
        <v>2</v>
      </c>
      <c r="H47" s="49">
        <v>4</v>
      </c>
      <c r="I47" s="49">
        <v>3</v>
      </c>
      <c r="J47" s="49">
        <v>1</v>
      </c>
      <c r="K47" s="49">
        <v>1</v>
      </c>
      <c r="L47" s="49">
        <v>2</v>
      </c>
      <c r="M47" s="49">
        <v>1</v>
      </c>
      <c r="N47" s="49">
        <v>1</v>
      </c>
      <c r="O47" s="49">
        <v>2</v>
      </c>
      <c r="P47" s="49">
        <v>5</v>
      </c>
      <c r="Q47" s="49">
        <v>3</v>
      </c>
      <c r="R47" s="49">
        <v>3</v>
      </c>
      <c r="S47" s="49">
        <v>3</v>
      </c>
      <c r="T47" s="49">
        <v>3</v>
      </c>
      <c r="U47" s="49">
        <v>4</v>
      </c>
      <c r="V47" s="49">
        <v>3</v>
      </c>
      <c r="W47" s="49">
        <v>3</v>
      </c>
      <c r="X47" s="49">
        <v>3</v>
      </c>
      <c r="Y47" s="49">
        <v>3</v>
      </c>
      <c r="Z47" s="49">
        <v>3</v>
      </c>
      <c r="AA47" s="49">
        <v>4</v>
      </c>
      <c r="AB47" s="49">
        <v>5</v>
      </c>
      <c r="AC47" s="49">
        <v>3</v>
      </c>
      <c r="AD47" s="49">
        <v>4</v>
      </c>
      <c r="AE47" s="49">
        <v>4</v>
      </c>
      <c r="AF47" s="49">
        <v>4</v>
      </c>
      <c r="AG47" s="49">
        <v>3</v>
      </c>
      <c r="AH47" s="49">
        <v>4</v>
      </c>
      <c r="AI47" s="49">
        <v>5</v>
      </c>
      <c r="AJ47" s="49">
        <v>4</v>
      </c>
      <c r="AK47" s="49">
        <v>4</v>
      </c>
      <c r="AL47" s="49">
        <v>2</v>
      </c>
      <c r="AM47" s="49">
        <v>5</v>
      </c>
      <c r="AN47" s="49">
        <v>4</v>
      </c>
      <c r="AO47" s="49">
        <v>4</v>
      </c>
      <c r="AP47" s="49">
        <v>5</v>
      </c>
      <c r="AQ47" s="49">
        <v>5</v>
      </c>
      <c r="AR47" s="49">
        <v>5</v>
      </c>
      <c r="AS47" s="42">
        <v>2</v>
      </c>
    </row>
    <row r="48" spans="1:45" x14ac:dyDescent="0.25">
      <c r="A48" s="43">
        <v>47</v>
      </c>
      <c r="B48" s="48" t="s">
        <v>440</v>
      </c>
      <c r="C48" s="54" t="s">
        <v>512</v>
      </c>
      <c r="D48" s="54" t="s">
        <v>153</v>
      </c>
      <c r="E48" s="52">
        <f>VLOOKUP(B48,'Nilai Raport'!$B$2:$D$215,3,0)</f>
        <v>82.84615384615384</v>
      </c>
      <c r="F48" s="45" cm="1">
        <f t="array" ref="F48">ROUND(E48:E48,0)</f>
        <v>83</v>
      </c>
      <c r="G48" s="48">
        <v>5</v>
      </c>
      <c r="H48" s="48">
        <v>5</v>
      </c>
      <c r="I48" s="48">
        <v>5</v>
      </c>
      <c r="J48" s="48">
        <v>5</v>
      </c>
      <c r="K48" s="48">
        <v>5</v>
      </c>
      <c r="L48" s="48">
        <v>3</v>
      </c>
      <c r="M48" s="48">
        <v>5</v>
      </c>
      <c r="N48" s="48">
        <v>5</v>
      </c>
      <c r="O48" s="48">
        <v>5</v>
      </c>
      <c r="P48" s="48">
        <v>3</v>
      </c>
      <c r="Q48" s="48">
        <v>4</v>
      </c>
      <c r="R48" s="48">
        <v>3</v>
      </c>
      <c r="S48" s="48">
        <v>4</v>
      </c>
      <c r="T48" s="48">
        <v>3</v>
      </c>
      <c r="U48" s="48">
        <v>4</v>
      </c>
      <c r="V48" s="48">
        <v>2</v>
      </c>
      <c r="W48" s="48">
        <v>3</v>
      </c>
      <c r="X48" s="48">
        <v>3</v>
      </c>
      <c r="Y48" s="48">
        <v>4</v>
      </c>
      <c r="Z48" s="48">
        <v>4</v>
      </c>
      <c r="AA48" s="48">
        <v>4</v>
      </c>
      <c r="AB48" s="48">
        <v>4</v>
      </c>
      <c r="AC48" s="48">
        <v>4</v>
      </c>
      <c r="AD48" s="48">
        <v>4</v>
      </c>
      <c r="AE48" s="48">
        <v>4</v>
      </c>
      <c r="AF48" s="48">
        <v>4</v>
      </c>
      <c r="AG48" s="48">
        <v>3</v>
      </c>
      <c r="AH48" s="48">
        <v>4</v>
      </c>
      <c r="AI48" s="48">
        <v>3</v>
      </c>
      <c r="AJ48" s="48">
        <v>4</v>
      </c>
      <c r="AK48" s="48">
        <v>3</v>
      </c>
      <c r="AL48" s="48">
        <v>3</v>
      </c>
      <c r="AM48" s="48">
        <v>4</v>
      </c>
      <c r="AN48" s="48">
        <v>4</v>
      </c>
      <c r="AO48" s="48">
        <v>4</v>
      </c>
      <c r="AP48" s="48">
        <v>4</v>
      </c>
      <c r="AQ48" s="48">
        <v>5</v>
      </c>
      <c r="AR48" s="48">
        <v>5</v>
      </c>
      <c r="AS48" s="42">
        <v>2</v>
      </c>
    </row>
    <row r="49" spans="1:45" x14ac:dyDescent="0.25">
      <c r="A49" s="43">
        <v>48</v>
      </c>
      <c r="B49" s="49" t="s">
        <v>441</v>
      </c>
      <c r="C49" s="55" t="s">
        <v>511</v>
      </c>
      <c r="D49" s="55" t="s">
        <v>153</v>
      </c>
      <c r="E49" s="52">
        <f>VLOOKUP(B49,'Nilai Raport'!$B$2:$D$215,3,0)</f>
        <v>83.92307692307692</v>
      </c>
      <c r="F49" s="45" cm="1">
        <f t="array" ref="F49">ROUND(E49:E49,0)</f>
        <v>84</v>
      </c>
      <c r="G49" s="49">
        <v>5</v>
      </c>
      <c r="H49" s="49">
        <v>5</v>
      </c>
      <c r="I49" s="49">
        <v>5</v>
      </c>
      <c r="J49" s="49">
        <v>5</v>
      </c>
      <c r="K49" s="49">
        <v>5</v>
      </c>
      <c r="L49" s="49">
        <v>2</v>
      </c>
      <c r="M49" s="49">
        <v>5</v>
      </c>
      <c r="N49" s="49">
        <v>5</v>
      </c>
      <c r="O49" s="49">
        <v>5</v>
      </c>
      <c r="P49" s="49">
        <v>5</v>
      </c>
      <c r="Q49" s="49">
        <v>4</v>
      </c>
      <c r="R49" s="49">
        <v>3</v>
      </c>
      <c r="S49" s="49">
        <v>3</v>
      </c>
      <c r="T49" s="49">
        <v>4</v>
      </c>
      <c r="U49" s="49">
        <v>5</v>
      </c>
      <c r="V49" s="49">
        <v>3</v>
      </c>
      <c r="W49" s="49">
        <v>4</v>
      </c>
      <c r="X49" s="49">
        <v>3</v>
      </c>
      <c r="Y49" s="49">
        <v>4</v>
      </c>
      <c r="Z49" s="49">
        <v>4</v>
      </c>
      <c r="AA49" s="49">
        <v>3</v>
      </c>
      <c r="AB49" s="49">
        <v>5</v>
      </c>
      <c r="AC49" s="49">
        <v>4</v>
      </c>
      <c r="AD49" s="49">
        <v>4</v>
      </c>
      <c r="AE49" s="49">
        <v>4</v>
      </c>
      <c r="AF49" s="49">
        <v>3</v>
      </c>
      <c r="AG49" s="49">
        <v>5</v>
      </c>
      <c r="AH49" s="49">
        <v>4</v>
      </c>
      <c r="AI49" s="49">
        <v>5</v>
      </c>
      <c r="AJ49" s="49">
        <v>5</v>
      </c>
      <c r="AK49" s="49">
        <v>3</v>
      </c>
      <c r="AL49" s="49">
        <v>2</v>
      </c>
      <c r="AM49" s="49">
        <v>3</v>
      </c>
      <c r="AN49" s="49">
        <v>3</v>
      </c>
      <c r="AO49" s="49">
        <v>3</v>
      </c>
      <c r="AP49" s="49">
        <v>4</v>
      </c>
      <c r="AQ49" s="49">
        <v>5</v>
      </c>
      <c r="AR49" s="49">
        <v>5</v>
      </c>
      <c r="AS49" s="42">
        <v>2</v>
      </c>
    </row>
    <row r="50" spans="1:45" x14ac:dyDescent="0.25">
      <c r="A50" s="43">
        <v>49</v>
      </c>
      <c r="B50" s="48" t="s">
        <v>442</v>
      </c>
      <c r="C50" s="54" t="s">
        <v>512</v>
      </c>
      <c r="D50" s="54" t="s">
        <v>153</v>
      </c>
      <c r="E50" s="52">
        <f>VLOOKUP(B50,'Nilai Raport'!$B$2:$D$215,3,0)</f>
        <v>85</v>
      </c>
      <c r="F50" s="45" cm="1">
        <f t="array" ref="F50">ROUND(E50:E50,0)</f>
        <v>85</v>
      </c>
      <c r="G50" s="48">
        <v>4</v>
      </c>
      <c r="H50" s="48">
        <v>5</v>
      </c>
      <c r="I50" s="48">
        <v>4</v>
      </c>
      <c r="J50" s="48">
        <v>5</v>
      </c>
      <c r="K50" s="48">
        <v>5</v>
      </c>
      <c r="L50" s="48">
        <v>1</v>
      </c>
      <c r="M50" s="48">
        <v>5</v>
      </c>
      <c r="N50" s="48">
        <v>5</v>
      </c>
      <c r="O50" s="48">
        <v>5</v>
      </c>
      <c r="P50" s="48">
        <v>5</v>
      </c>
      <c r="Q50" s="48">
        <v>4</v>
      </c>
      <c r="R50" s="48">
        <v>4</v>
      </c>
      <c r="S50" s="48">
        <v>5</v>
      </c>
      <c r="T50" s="48">
        <v>4</v>
      </c>
      <c r="U50" s="48">
        <v>3</v>
      </c>
      <c r="V50" s="48">
        <v>3</v>
      </c>
      <c r="W50" s="48">
        <v>4</v>
      </c>
      <c r="X50" s="48">
        <v>4</v>
      </c>
      <c r="Y50" s="48">
        <v>4</v>
      </c>
      <c r="Z50" s="48">
        <v>4</v>
      </c>
      <c r="AA50" s="48">
        <v>4</v>
      </c>
      <c r="AB50" s="48">
        <v>4</v>
      </c>
      <c r="AC50" s="48">
        <v>4</v>
      </c>
      <c r="AD50" s="48">
        <v>5</v>
      </c>
      <c r="AE50" s="48">
        <v>4</v>
      </c>
      <c r="AF50" s="48">
        <v>4</v>
      </c>
      <c r="AG50" s="48">
        <v>4</v>
      </c>
      <c r="AH50" s="48">
        <v>4</v>
      </c>
      <c r="AI50" s="48">
        <v>4</v>
      </c>
      <c r="AJ50" s="48">
        <v>4</v>
      </c>
      <c r="AK50" s="48">
        <v>4</v>
      </c>
      <c r="AL50" s="48">
        <v>3</v>
      </c>
      <c r="AM50" s="48">
        <v>5</v>
      </c>
      <c r="AN50" s="48">
        <v>5</v>
      </c>
      <c r="AO50" s="48">
        <v>5</v>
      </c>
      <c r="AP50" s="48">
        <v>5</v>
      </c>
      <c r="AQ50" s="48">
        <v>4</v>
      </c>
      <c r="AR50" s="48">
        <v>5</v>
      </c>
      <c r="AS50" s="42">
        <v>2</v>
      </c>
    </row>
    <row r="51" spans="1:45" x14ac:dyDescent="0.25">
      <c r="A51" s="43">
        <v>50</v>
      </c>
      <c r="B51" s="49" t="s">
        <v>444</v>
      </c>
      <c r="C51" s="55" t="s">
        <v>512</v>
      </c>
      <c r="D51" s="55" t="s">
        <v>153</v>
      </c>
      <c r="E51" s="52">
        <f>VLOOKUP(B51,'Nilai Raport'!$B$2:$D$215,3,0)</f>
        <v>83.615384615384613</v>
      </c>
      <c r="F51" s="45" cm="1">
        <f t="array" ref="F51">ROUND(E51:E51,0)</f>
        <v>84</v>
      </c>
      <c r="G51" s="49">
        <v>3</v>
      </c>
      <c r="H51" s="49">
        <v>2</v>
      </c>
      <c r="I51" s="49">
        <v>1</v>
      </c>
      <c r="J51" s="49">
        <v>2</v>
      </c>
      <c r="K51" s="49">
        <v>3</v>
      </c>
      <c r="L51" s="49">
        <v>2</v>
      </c>
      <c r="M51" s="49">
        <v>1</v>
      </c>
      <c r="N51" s="49">
        <v>2</v>
      </c>
      <c r="O51" s="49">
        <v>4</v>
      </c>
      <c r="P51" s="49">
        <v>3</v>
      </c>
      <c r="Q51" s="49">
        <v>4</v>
      </c>
      <c r="R51" s="49">
        <v>3</v>
      </c>
      <c r="S51" s="49">
        <v>3</v>
      </c>
      <c r="T51" s="49">
        <v>3</v>
      </c>
      <c r="U51" s="49">
        <v>3</v>
      </c>
      <c r="V51" s="49">
        <v>3</v>
      </c>
      <c r="W51" s="49">
        <v>3</v>
      </c>
      <c r="X51" s="49">
        <v>3</v>
      </c>
      <c r="Y51" s="49">
        <v>3</v>
      </c>
      <c r="Z51" s="49">
        <v>3</v>
      </c>
      <c r="AA51" s="49">
        <v>3</v>
      </c>
      <c r="AB51" s="49">
        <v>3</v>
      </c>
      <c r="AC51" s="49">
        <v>4</v>
      </c>
      <c r="AD51" s="49">
        <v>3</v>
      </c>
      <c r="AE51" s="49">
        <v>3</v>
      </c>
      <c r="AF51" s="49">
        <v>4</v>
      </c>
      <c r="AG51" s="49">
        <v>3</v>
      </c>
      <c r="AH51" s="49">
        <v>3</v>
      </c>
      <c r="AI51" s="49">
        <v>3</v>
      </c>
      <c r="AJ51" s="49">
        <v>4</v>
      </c>
      <c r="AK51" s="49">
        <v>3</v>
      </c>
      <c r="AL51" s="49">
        <v>3</v>
      </c>
      <c r="AM51" s="49">
        <v>5</v>
      </c>
      <c r="AN51" s="49">
        <v>4</v>
      </c>
      <c r="AO51" s="49">
        <v>3</v>
      </c>
      <c r="AP51" s="49">
        <v>3</v>
      </c>
      <c r="AQ51" s="49">
        <v>3</v>
      </c>
      <c r="AR51" s="49">
        <v>5</v>
      </c>
      <c r="AS51" s="42">
        <v>2</v>
      </c>
    </row>
    <row r="52" spans="1:45" x14ac:dyDescent="0.25">
      <c r="A52" s="43">
        <v>51</v>
      </c>
      <c r="B52" s="48" t="s">
        <v>446</v>
      </c>
      <c r="C52" s="54" t="s">
        <v>512</v>
      </c>
      <c r="D52" s="54" t="s">
        <v>153</v>
      </c>
      <c r="E52" s="52">
        <f>VLOOKUP(B52,'Nilai Raport'!$B$2:$D$215,3,0)</f>
        <v>83.92307692307692</v>
      </c>
      <c r="F52" s="45" cm="1">
        <f t="array" ref="F52">ROUND(E52:E52,0)</f>
        <v>84</v>
      </c>
      <c r="G52" s="48">
        <v>3</v>
      </c>
      <c r="H52" s="48">
        <v>1</v>
      </c>
      <c r="I52" s="48">
        <v>3</v>
      </c>
      <c r="J52" s="48">
        <v>1</v>
      </c>
      <c r="K52" s="48">
        <v>3</v>
      </c>
      <c r="L52" s="48">
        <v>2</v>
      </c>
      <c r="M52" s="48">
        <v>1</v>
      </c>
      <c r="N52" s="48">
        <v>3</v>
      </c>
      <c r="O52" s="48">
        <v>3</v>
      </c>
      <c r="P52" s="48">
        <v>5</v>
      </c>
      <c r="Q52" s="48">
        <v>5</v>
      </c>
      <c r="R52" s="48">
        <v>5</v>
      </c>
      <c r="S52" s="48">
        <v>3</v>
      </c>
      <c r="T52" s="48">
        <v>5</v>
      </c>
      <c r="U52" s="48">
        <v>5</v>
      </c>
      <c r="V52" s="48">
        <v>5</v>
      </c>
      <c r="W52" s="48">
        <v>4</v>
      </c>
      <c r="X52" s="48">
        <v>5</v>
      </c>
      <c r="Y52" s="48">
        <v>5</v>
      </c>
      <c r="Z52" s="48">
        <v>5</v>
      </c>
      <c r="AA52" s="48">
        <v>5</v>
      </c>
      <c r="AB52" s="48">
        <v>5</v>
      </c>
      <c r="AC52" s="48">
        <v>4</v>
      </c>
      <c r="AD52" s="48">
        <v>5</v>
      </c>
      <c r="AE52" s="48">
        <v>4</v>
      </c>
      <c r="AF52" s="48">
        <v>5</v>
      </c>
      <c r="AG52" s="48">
        <v>5</v>
      </c>
      <c r="AH52" s="48">
        <v>5</v>
      </c>
      <c r="AI52" s="48">
        <v>5</v>
      </c>
      <c r="AJ52" s="48">
        <v>5</v>
      </c>
      <c r="AK52" s="48">
        <v>4</v>
      </c>
      <c r="AL52" s="48">
        <v>4</v>
      </c>
      <c r="AM52" s="48">
        <v>4</v>
      </c>
      <c r="AN52" s="48">
        <v>5</v>
      </c>
      <c r="AO52" s="48">
        <v>4</v>
      </c>
      <c r="AP52" s="48">
        <v>5</v>
      </c>
      <c r="AQ52" s="48">
        <v>4</v>
      </c>
      <c r="AR52" s="48">
        <v>5</v>
      </c>
      <c r="AS52" s="42">
        <v>2</v>
      </c>
    </row>
    <row r="53" spans="1:45" x14ac:dyDescent="0.25">
      <c r="A53" s="43">
        <v>52</v>
      </c>
      <c r="B53" s="49" t="s">
        <v>447</v>
      </c>
      <c r="C53" s="55" t="s">
        <v>512</v>
      </c>
      <c r="D53" s="55" t="s">
        <v>153</v>
      </c>
      <c r="E53" s="52">
        <f>VLOOKUP(B53,'Nilai Raport'!$B$2:$D$215,3,0)</f>
        <v>82.307692307692307</v>
      </c>
      <c r="F53" s="45" cm="1">
        <f t="array" ref="F53">ROUND(E53:E53,0)</f>
        <v>82</v>
      </c>
      <c r="G53" s="49">
        <v>5</v>
      </c>
      <c r="H53" s="49">
        <v>5</v>
      </c>
      <c r="I53" s="49">
        <v>5</v>
      </c>
      <c r="J53" s="49">
        <v>4</v>
      </c>
      <c r="K53" s="49">
        <v>4</v>
      </c>
      <c r="L53" s="49">
        <v>5</v>
      </c>
      <c r="M53" s="49">
        <v>5</v>
      </c>
      <c r="N53" s="49">
        <v>5</v>
      </c>
      <c r="O53" s="49">
        <v>5</v>
      </c>
      <c r="P53" s="49">
        <v>5</v>
      </c>
      <c r="Q53" s="49">
        <v>3</v>
      </c>
      <c r="R53" s="49">
        <v>3</v>
      </c>
      <c r="S53" s="49">
        <v>3</v>
      </c>
      <c r="T53" s="49">
        <v>4</v>
      </c>
      <c r="U53" s="49">
        <v>4</v>
      </c>
      <c r="V53" s="49">
        <v>3</v>
      </c>
      <c r="W53" s="49">
        <v>4</v>
      </c>
      <c r="X53" s="49">
        <v>3</v>
      </c>
      <c r="Y53" s="49">
        <v>5</v>
      </c>
      <c r="Z53" s="49">
        <v>4</v>
      </c>
      <c r="AA53" s="49">
        <v>3</v>
      </c>
      <c r="AB53" s="49">
        <v>4</v>
      </c>
      <c r="AC53" s="49">
        <v>5</v>
      </c>
      <c r="AD53" s="49">
        <v>4</v>
      </c>
      <c r="AE53" s="49">
        <v>4</v>
      </c>
      <c r="AF53" s="49">
        <v>4</v>
      </c>
      <c r="AG53" s="49">
        <v>4</v>
      </c>
      <c r="AH53" s="49">
        <v>3</v>
      </c>
      <c r="AI53" s="49">
        <v>4</v>
      </c>
      <c r="AJ53" s="49">
        <v>5</v>
      </c>
      <c r="AK53" s="49">
        <v>4</v>
      </c>
      <c r="AL53" s="49">
        <v>5</v>
      </c>
      <c r="AM53" s="49">
        <v>5</v>
      </c>
      <c r="AN53" s="49">
        <v>4</v>
      </c>
      <c r="AO53" s="49">
        <v>5</v>
      </c>
      <c r="AP53" s="49">
        <v>5</v>
      </c>
      <c r="AQ53" s="49">
        <v>5</v>
      </c>
      <c r="AR53" s="49">
        <v>5</v>
      </c>
      <c r="AS53" s="42">
        <v>2</v>
      </c>
    </row>
    <row r="54" spans="1:45" x14ac:dyDescent="0.25">
      <c r="A54" s="43">
        <v>53</v>
      </c>
      <c r="B54" s="48" t="s">
        <v>449</v>
      </c>
      <c r="C54" s="54" t="s">
        <v>512</v>
      </c>
      <c r="D54" s="54" t="s">
        <v>153</v>
      </c>
      <c r="E54" s="52">
        <f>VLOOKUP(B54,'Nilai Raport'!$B$2:$D$215,3,0)</f>
        <v>83.307692307692307</v>
      </c>
      <c r="F54" s="45" cm="1">
        <f t="array" ref="F54">ROUND(E54:E54,0)</f>
        <v>83</v>
      </c>
      <c r="G54" s="48">
        <v>2</v>
      </c>
      <c r="H54" s="48">
        <v>2</v>
      </c>
      <c r="I54" s="48">
        <v>3</v>
      </c>
      <c r="J54" s="48">
        <v>2</v>
      </c>
      <c r="K54" s="48">
        <v>1</v>
      </c>
      <c r="L54" s="48">
        <v>2</v>
      </c>
      <c r="M54" s="48">
        <v>4</v>
      </c>
      <c r="N54" s="48">
        <v>1</v>
      </c>
      <c r="O54" s="48">
        <v>3</v>
      </c>
      <c r="P54" s="48">
        <v>1</v>
      </c>
      <c r="Q54" s="48">
        <v>3</v>
      </c>
      <c r="R54" s="48">
        <v>3</v>
      </c>
      <c r="S54" s="48">
        <v>3</v>
      </c>
      <c r="T54" s="48">
        <v>4</v>
      </c>
      <c r="U54" s="48">
        <v>5</v>
      </c>
      <c r="V54" s="48">
        <v>4</v>
      </c>
      <c r="W54" s="48">
        <v>3</v>
      </c>
      <c r="X54" s="48">
        <v>3</v>
      </c>
      <c r="Y54" s="48">
        <v>3</v>
      </c>
      <c r="Z54" s="48">
        <v>5</v>
      </c>
      <c r="AA54" s="48">
        <v>5</v>
      </c>
      <c r="AB54" s="48">
        <v>5</v>
      </c>
      <c r="AC54" s="48">
        <v>5</v>
      </c>
      <c r="AD54" s="48">
        <v>5</v>
      </c>
      <c r="AE54" s="48">
        <v>3</v>
      </c>
      <c r="AF54" s="48">
        <v>4</v>
      </c>
      <c r="AG54" s="48">
        <v>3</v>
      </c>
      <c r="AH54" s="48">
        <v>4</v>
      </c>
      <c r="AI54" s="48">
        <v>4</v>
      </c>
      <c r="AJ54" s="48">
        <v>3</v>
      </c>
      <c r="AK54" s="48">
        <v>3</v>
      </c>
      <c r="AL54" s="48">
        <v>5</v>
      </c>
      <c r="AM54" s="48">
        <v>5</v>
      </c>
      <c r="AN54" s="48">
        <v>5</v>
      </c>
      <c r="AO54" s="48">
        <v>5</v>
      </c>
      <c r="AP54" s="48">
        <v>5</v>
      </c>
      <c r="AQ54" s="48">
        <v>5</v>
      </c>
      <c r="AR54" s="48">
        <v>5</v>
      </c>
      <c r="AS54" s="42">
        <v>2</v>
      </c>
    </row>
    <row r="55" spans="1:45" x14ac:dyDescent="0.25">
      <c r="A55" s="43">
        <v>54</v>
      </c>
      <c r="B55" s="49" t="s">
        <v>452</v>
      </c>
      <c r="C55" s="55" t="s">
        <v>512</v>
      </c>
      <c r="D55" s="55" t="s">
        <v>153</v>
      </c>
      <c r="E55" s="52">
        <f>VLOOKUP(B55,'Nilai Raport'!$B$2:$D$215,3,0)</f>
        <v>84.384615384615387</v>
      </c>
      <c r="F55" s="45" cm="1">
        <f t="array" ref="F55">ROUND(E55:E55,0)</f>
        <v>84</v>
      </c>
      <c r="G55" s="49">
        <v>1</v>
      </c>
      <c r="H55" s="49">
        <v>3</v>
      </c>
      <c r="I55" s="49">
        <v>2</v>
      </c>
      <c r="J55" s="49">
        <v>4</v>
      </c>
      <c r="K55" s="49">
        <v>3</v>
      </c>
      <c r="L55" s="49">
        <v>2</v>
      </c>
      <c r="M55" s="49">
        <v>1</v>
      </c>
      <c r="N55" s="49">
        <v>1</v>
      </c>
      <c r="O55" s="49">
        <v>2</v>
      </c>
      <c r="P55" s="49">
        <v>1</v>
      </c>
      <c r="Q55" s="49">
        <v>3</v>
      </c>
      <c r="R55" s="49">
        <v>2</v>
      </c>
      <c r="S55" s="49">
        <v>3</v>
      </c>
      <c r="T55" s="49">
        <v>3</v>
      </c>
      <c r="U55" s="49">
        <v>4</v>
      </c>
      <c r="V55" s="49">
        <v>3</v>
      </c>
      <c r="W55" s="49">
        <v>3</v>
      </c>
      <c r="X55" s="49">
        <v>3</v>
      </c>
      <c r="Y55" s="49">
        <v>3</v>
      </c>
      <c r="Z55" s="49">
        <v>3</v>
      </c>
      <c r="AA55" s="49">
        <v>3</v>
      </c>
      <c r="AB55" s="49">
        <v>3</v>
      </c>
      <c r="AC55" s="49">
        <v>4</v>
      </c>
      <c r="AD55" s="49">
        <v>4</v>
      </c>
      <c r="AE55" s="49">
        <v>4</v>
      </c>
      <c r="AF55" s="49">
        <v>3</v>
      </c>
      <c r="AG55" s="49">
        <v>3</v>
      </c>
      <c r="AH55" s="49">
        <v>3</v>
      </c>
      <c r="AI55" s="49">
        <v>3</v>
      </c>
      <c r="AJ55" s="49">
        <v>4</v>
      </c>
      <c r="AK55" s="49">
        <v>4</v>
      </c>
      <c r="AL55" s="49">
        <v>4</v>
      </c>
      <c r="AM55" s="49">
        <v>3</v>
      </c>
      <c r="AN55" s="49">
        <v>4</v>
      </c>
      <c r="AO55" s="49">
        <v>3</v>
      </c>
      <c r="AP55" s="49">
        <v>4</v>
      </c>
      <c r="AQ55" s="49">
        <v>4</v>
      </c>
      <c r="AR55" s="49">
        <v>3</v>
      </c>
      <c r="AS55" s="42">
        <v>2</v>
      </c>
    </row>
    <row r="56" spans="1:45" x14ac:dyDescent="0.25">
      <c r="A56" s="43">
        <v>55</v>
      </c>
      <c r="B56" s="48" t="s">
        <v>453</v>
      </c>
      <c r="C56" s="54" t="s">
        <v>511</v>
      </c>
      <c r="D56" s="54" t="s">
        <v>153</v>
      </c>
      <c r="E56" s="52">
        <f>VLOOKUP(B56,'Nilai Raport'!$B$2:$D$215,3,0)</f>
        <v>81.769230769230774</v>
      </c>
      <c r="F56" s="45" cm="1">
        <f t="array" ref="F56">ROUND(E56:E56,0)</f>
        <v>82</v>
      </c>
      <c r="G56" s="48">
        <v>4</v>
      </c>
      <c r="H56" s="48">
        <v>5</v>
      </c>
      <c r="I56" s="48">
        <v>5</v>
      </c>
      <c r="J56" s="48">
        <v>4</v>
      </c>
      <c r="K56" s="48">
        <v>5</v>
      </c>
      <c r="L56" s="48">
        <v>4</v>
      </c>
      <c r="M56" s="48">
        <v>5</v>
      </c>
      <c r="N56" s="48">
        <v>5</v>
      </c>
      <c r="O56" s="48">
        <v>5</v>
      </c>
      <c r="P56" s="48">
        <v>5</v>
      </c>
      <c r="Q56" s="48">
        <v>5</v>
      </c>
      <c r="R56" s="48">
        <v>5</v>
      </c>
      <c r="S56" s="48">
        <v>4</v>
      </c>
      <c r="T56" s="48">
        <v>5</v>
      </c>
      <c r="U56" s="48">
        <v>4</v>
      </c>
      <c r="V56" s="48">
        <v>5</v>
      </c>
      <c r="W56" s="48">
        <v>4</v>
      </c>
      <c r="X56" s="48">
        <v>4</v>
      </c>
      <c r="Y56" s="48">
        <v>4</v>
      </c>
      <c r="Z56" s="48">
        <v>5</v>
      </c>
      <c r="AA56" s="48">
        <v>5</v>
      </c>
      <c r="AB56" s="48">
        <v>5</v>
      </c>
      <c r="AC56" s="48">
        <v>5</v>
      </c>
      <c r="AD56" s="48">
        <v>5</v>
      </c>
      <c r="AE56" s="48">
        <v>4</v>
      </c>
      <c r="AF56" s="48">
        <v>5</v>
      </c>
      <c r="AG56" s="48">
        <v>5</v>
      </c>
      <c r="AH56" s="48">
        <v>5</v>
      </c>
      <c r="AI56" s="48">
        <v>5</v>
      </c>
      <c r="AJ56" s="48">
        <v>4</v>
      </c>
      <c r="AK56" s="48">
        <v>4</v>
      </c>
      <c r="AL56" s="48">
        <v>4</v>
      </c>
      <c r="AM56" s="48">
        <v>5</v>
      </c>
      <c r="AN56" s="48">
        <v>4</v>
      </c>
      <c r="AO56" s="48">
        <v>5</v>
      </c>
      <c r="AP56" s="48">
        <v>4</v>
      </c>
      <c r="AQ56" s="48">
        <v>5</v>
      </c>
      <c r="AR56" s="48">
        <v>5</v>
      </c>
      <c r="AS56" s="42">
        <v>2</v>
      </c>
    </row>
    <row r="57" spans="1:45" x14ac:dyDescent="0.25">
      <c r="A57" s="43">
        <v>56</v>
      </c>
      <c r="B57" s="49" t="s">
        <v>454</v>
      </c>
      <c r="C57" s="55" t="s">
        <v>512</v>
      </c>
      <c r="D57" s="55" t="s">
        <v>153</v>
      </c>
      <c r="E57" s="52">
        <f>VLOOKUP(B57,'Nilai Raport'!$B$2:$D$215,3,0)</f>
        <v>84.615384615384613</v>
      </c>
      <c r="F57" s="45" cm="1">
        <f t="array" ref="F57">ROUND(E57:E57,0)</f>
        <v>85</v>
      </c>
      <c r="G57" s="49">
        <v>1</v>
      </c>
      <c r="H57" s="49">
        <v>1</v>
      </c>
      <c r="I57" s="49">
        <v>3</v>
      </c>
      <c r="J57" s="49">
        <v>3</v>
      </c>
      <c r="K57" s="49">
        <v>3</v>
      </c>
      <c r="L57" s="49">
        <v>2</v>
      </c>
      <c r="M57" s="49">
        <v>3</v>
      </c>
      <c r="N57" s="49">
        <v>3</v>
      </c>
      <c r="O57" s="49">
        <v>2</v>
      </c>
      <c r="P57" s="49">
        <v>3</v>
      </c>
      <c r="Q57" s="49">
        <v>4</v>
      </c>
      <c r="R57" s="49">
        <v>4</v>
      </c>
      <c r="S57" s="49">
        <v>5</v>
      </c>
      <c r="T57" s="49">
        <v>5</v>
      </c>
      <c r="U57" s="49">
        <v>4</v>
      </c>
      <c r="V57" s="49">
        <v>4</v>
      </c>
      <c r="W57" s="49">
        <v>5</v>
      </c>
      <c r="X57" s="49">
        <v>5</v>
      </c>
      <c r="Y57" s="49">
        <v>4</v>
      </c>
      <c r="Z57" s="49">
        <v>4</v>
      </c>
      <c r="AA57" s="49">
        <v>3</v>
      </c>
      <c r="AB57" s="49">
        <v>5</v>
      </c>
      <c r="AC57" s="49">
        <v>5</v>
      </c>
      <c r="AD57" s="49">
        <v>5</v>
      </c>
      <c r="AE57" s="49">
        <v>5</v>
      </c>
      <c r="AF57" s="49">
        <v>5</v>
      </c>
      <c r="AG57" s="49">
        <v>2</v>
      </c>
      <c r="AH57" s="49">
        <v>2</v>
      </c>
      <c r="AI57" s="49">
        <v>2</v>
      </c>
      <c r="AJ57" s="49">
        <v>5</v>
      </c>
      <c r="AK57" s="49">
        <v>4</v>
      </c>
      <c r="AL57" s="49">
        <v>5</v>
      </c>
      <c r="AM57" s="49">
        <v>4</v>
      </c>
      <c r="AN57" s="49">
        <v>5</v>
      </c>
      <c r="AO57" s="49">
        <v>4</v>
      </c>
      <c r="AP57" s="49">
        <v>5</v>
      </c>
      <c r="AQ57" s="49">
        <v>5</v>
      </c>
      <c r="AR57" s="49">
        <v>5</v>
      </c>
      <c r="AS57" s="42">
        <v>2</v>
      </c>
    </row>
    <row r="58" spans="1:45" x14ac:dyDescent="0.25">
      <c r="A58" s="43">
        <v>57</v>
      </c>
      <c r="B58" s="48" t="s">
        <v>455</v>
      </c>
      <c r="C58" s="54" t="s">
        <v>512</v>
      </c>
      <c r="D58" s="54" t="s">
        <v>153</v>
      </c>
      <c r="E58" s="52">
        <f>VLOOKUP(B58,'Nilai Raport'!$B$2:$D$215,3,0)</f>
        <v>84.307692307692307</v>
      </c>
      <c r="F58" s="45" cm="1">
        <f t="array" ref="F58">ROUND(E58:E58,0)</f>
        <v>84</v>
      </c>
      <c r="G58" s="48">
        <v>5</v>
      </c>
      <c r="H58" s="48">
        <v>4</v>
      </c>
      <c r="I58" s="48">
        <v>3</v>
      </c>
      <c r="J58" s="48">
        <v>4</v>
      </c>
      <c r="K58" s="48">
        <v>5</v>
      </c>
      <c r="L58" s="48">
        <v>5</v>
      </c>
      <c r="M58" s="48">
        <v>4</v>
      </c>
      <c r="N58" s="48">
        <v>4</v>
      </c>
      <c r="O58" s="48">
        <v>5</v>
      </c>
      <c r="P58" s="48">
        <v>5</v>
      </c>
      <c r="Q58" s="48">
        <v>4</v>
      </c>
      <c r="R58" s="48">
        <v>5</v>
      </c>
      <c r="S58" s="48">
        <v>5</v>
      </c>
      <c r="T58" s="48">
        <v>4</v>
      </c>
      <c r="U58" s="48">
        <v>5</v>
      </c>
      <c r="V58" s="48">
        <v>4</v>
      </c>
      <c r="W58" s="48">
        <v>5</v>
      </c>
      <c r="X58" s="48">
        <v>5</v>
      </c>
      <c r="Y58" s="48">
        <v>5</v>
      </c>
      <c r="Z58" s="48">
        <v>4</v>
      </c>
      <c r="AA58" s="48">
        <v>4</v>
      </c>
      <c r="AB58" s="48">
        <v>5</v>
      </c>
      <c r="AC58" s="48">
        <v>4</v>
      </c>
      <c r="AD58" s="48">
        <v>5</v>
      </c>
      <c r="AE58" s="48">
        <v>5</v>
      </c>
      <c r="AF58" s="48">
        <v>4</v>
      </c>
      <c r="AG58" s="48">
        <v>5</v>
      </c>
      <c r="AH58" s="48">
        <v>5</v>
      </c>
      <c r="AI58" s="48">
        <v>5</v>
      </c>
      <c r="AJ58" s="48">
        <v>4</v>
      </c>
      <c r="AK58" s="48">
        <v>3</v>
      </c>
      <c r="AL58" s="48">
        <v>3</v>
      </c>
      <c r="AM58" s="48">
        <v>3</v>
      </c>
      <c r="AN58" s="48">
        <v>4</v>
      </c>
      <c r="AO58" s="48">
        <v>3</v>
      </c>
      <c r="AP58" s="48">
        <v>4</v>
      </c>
      <c r="AQ58" s="48">
        <v>4</v>
      </c>
      <c r="AR58" s="48">
        <v>4</v>
      </c>
      <c r="AS58" s="42">
        <v>2</v>
      </c>
    </row>
    <row r="59" spans="1:45" x14ac:dyDescent="0.25">
      <c r="A59" s="43">
        <v>58</v>
      </c>
      <c r="B59" s="42" t="s">
        <v>456</v>
      </c>
      <c r="C59" s="55" t="s">
        <v>512</v>
      </c>
      <c r="D59" s="55" t="s">
        <v>153</v>
      </c>
      <c r="E59" s="52">
        <f>VLOOKUP(B59,'Nilai Raport'!$B$2:$D$215,3,0)</f>
        <v>82.84615384615384</v>
      </c>
      <c r="F59" s="45" cm="1">
        <f t="array" ref="F59">ROUND(E59:E59,0)</f>
        <v>83</v>
      </c>
      <c r="G59" s="49">
        <v>3</v>
      </c>
      <c r="H59" s="49">
        <v>3</v>
      </c>
      <c r="I59" s="49">
        <v>3</v>
      </c>
      <c r="J59" s="49">
        <v>3</v>
      </c>
      <c r="K59" s="49">
        <v>4</v>
      </c>
      <c r="L59" s="49">
        <v>3</v>
      </c>
      <c r="M59" s="49">
        <v>3</v>
      </c>
      <c r="N59" s="49">
        <v>4</v>
      </c>
      <c r="O59" s="49">
        <v>4</v>
      </c>
      <c r="P59" s="49">
        <v>4</v>
      </c>
      <c r="Q59" s="49">
        <v>3</v>
      </c>
      <c r="R59" s="49">
        <v>3</v>
      </c>
      <c r="S59" s="49">
        <v>3</v>
      </c>
      <c r="T59" s="49">
        <v>4</v>
      </c>
      <c r="U59" s="49">
        <v>4</v>
      </c>
      <c r="V59" s="49">
        <v>4</v>
      </c>
      <c r="W59" s="49">
        <v>5</v>
      </c>
      <c r="X59" s="49">
        <v>4</v>
      </c>
      <c r="Y59" s="49">
        <v>4</v>
      </c>
      <c r="Z59" s="49">
        <v>5</v>
      </c>
      <c r="AA59" s="49">
        <v>4</v>
      </c>
      <c r="AB59" s="49">
        <v>4</v>
      </c>
      <c r="AC59" s="49">
        <v>4</v>
      </c>
      <c r="AD59" s="49">
        <v>4</v>
      </c>
      <c r="AE59" s="49">
        <v>4</v>
      </c>
      <c r="AF59" s="49">
        <v>4</v>
      </c>
      <c r="AG59" s="49">
        <v>4</v>
      </c>
      <c r="AH59" s="49">
        <v>3</v>
      </c>
      <c r="AI59" s="49">
        <v>4</v>
      </c>
      <c r="AJ59" s="49">
        <v>4</v>
      </c>
      <c r="AK59" s="49">
        <v>4</v>
      </c>
      <c r="AL59" s="49">
        <v>5</v>
      </c>
      <c r="AM59" s="49">
        <v>5</v>
      </c>
      <c r="AN59" s="49">
        <v>5</v>
      </c>
      <c r="AO59" s="49">
        <v>5</v>
      </c>
      <c r="AP59" s="49">
        <v>5</v>
      </c>
      <c r="AQ59" s="49">
        <v>5</v>
      </c>
      <c r="AR59" s="49">
        <v>5</v>
      </c>
      <c r="AS59" s="42">
        <v>2</v>
      </c>
    </row>
    <row r="60" spans="1:45" x14ac:dyDescent="0.25">
      <c r="A60" s="43">
        <v>59</v>
      </c>
      <c r="B60" s="48" t="s">
        <v>458</v>
      </c>
      <c r="C60" s="54" t="s">
        <v>512</v>
      </c>
      <c r="D60" s="54" t="s">
        <v>153</v>
      </c>
      <c r="E60" s="52">
        <f>VLOOKUP(B60,'Nilai Raport'!$B$2:$D$215,3,0)</f>
        <v>83.07692307692308</v>
      </c>
      <c r="F60" s="45" cm="1">
        <f t="array" ref="F60">ROUND(E60:E60,0)</f>
        <v>83</v>
      </c>
      <c r="G60" s="48">
        <v>2</v>
      </c>
      <c r="H60" s="48">
        <v>3</v>
      </c>
      <c r="I60" s="48">
        <v>4</v>
      </c>
      <c r="J60" s="48">
        <v>1</v>
      </c>
      <c r="K60" s="48">
        <v>3</v>
      </c>
      <c r="L60" s="48">
        <v>2</v>
      </c>
      <c r="M60" s="48">
        <v>4</v>
      </c>
      <c r="N60" s="48">
        <v>1</v>
      </c>
      <c r="O60" s="48">
        <v>2</v>
      </c>
      <c r="P60" s="48">
        <v>3</v>
      </c>
      <c r="Q60" s="48">
        <v>5</v>
      </c>
      <c r="R60" s="48">
        <v>5</v>
      </c>
      <c r="S60" s="48">
        <v>5</v>
      </c>
      <c r="T60" s="48">
        <v>5</v>
      </c>
      <c r="U60" s="48">
        <v>5</v>
      </c>
      <c r="V60" s="48">
        <v>5</v>
      </c>
      <c r="W60" s="48">
        <v>4</v>
      </c>
      <c r="X60" s="48">
        <v>5</v>
      </c>
      <c r="Y60" s="48">
        <v>5</v>
      </c>
      <c r="Z60" s="48">
        <v>4</v>
      </c>
      <c r="AA60" s="48">
        <v>4</v>
      </c>
      <c r="AB60" s="48">
        <v>5</v>
      </c>
      <c r="AC60" s="48">
        <v>5</v>
      </c>
      <c r="AD60" s="48">
        <v>5</v>
      </c>
      <c r="AE60" s="48">
        <v>5</v>
      </c>
      <c r="AF60" s="48">
        <v>5</v>
      </c>
      <c r="AG60" s="48">
        <v>5</v>
      </c>
      <c r="AH60" s="48">
        <v>5</v>
      </c>
      <c r="AI60" s="48">
        <v>4</v>
      </c>
      <c r="AJ60" s="48">
        <v>5</v>
      </c>
      <c r="AK60" s="48">
        <v>4</v>
      </c>
      <c r="AL60" s="48">
        <v>4</v>
      </c>
      <c r="AM60" s="48">
        <v>5</v>
      </c>
      <c r="AN60" s="48">
        <v>4</v>
      </c>
      <c r="AO60" s="48">
        <v>5</v>
      </c>
      <c r="AP60" s="48">
        <v>5</v>
      </c>
      <c r="AQ60" s="48">
        <v>5</v>
      </c>
      <c r="AR60" s="48">
        <v>5</v>
      </c>
      <c r="AS60" s="42">
        <v>2</v>
      </c>
    </row>
    <row r="61" spans="1:45" x14ac:dyDescent="0.25">
      <c r="A61" s="43">
        <v>60</v>
      </c>
      <c r="B61" s="49" t="s">
        <v>459</v>
      </c>
      <c r="C61" s="55" t="s">
        <v>512</v>
      </c>
      <c r="D61" s="55" t="s">
        <v>153</v>
      </c>
      <c r="E61" s="52">
        <f>VLOOKUP(B61,'Nilai Raport'!$B$2:$D$215,3,0)</f>
        <v>81.230769230769226</v>
      </c>
      <c r="F61" s="45" cm="1">
        <f t="array" ref="F61">ROUND(E61:E61,0)</f>
        <v>81</v>
      </c>
      <c r="G61" s="49">
        <v>3</v>
      </c>
      <c r="H61" s="49">
        <v>3</v>
      </c>
      <c r="I61" s="49">
        <v>3</v>
      </c>
      <c r="J61" s="49">
        <v>3</v>
      </c>
      <c r="K61" s="49">
        <v>4</v>
      </c>
      <c r="L61" s="49">
        <v>1</v>
      </c>
      <c r="M61" s="49">
        <v>3</v>
      </c>
      <c r="N61" s="49">
        <v>3</v>
      </c>
      <c r="O61" s="49">
        <v>2</v>
      </c>
      <c r="P61" s="49">
        <v>3</v>
      </c>
      <c r="Q61" s="49">
        <v>4</v>
      </c>
      <c r="R61" s="49">
        <v>4</v>
      </c>
      <c r="S61" s="49">
        <v>4</v>
      </c>
      <c r="T61" s="49">
        <v>3</v>
      </c>
      <c r="U61" s="49">
        <v>4</v>
      </c>
      <c r="V61" s="49">
        <v>3</v>
      </c>
      <c r="W61" s="49">
        <v>3</v>
      </c>
      <c r="X61" s="49">
        <v>3</v>
      </c>
      <c r="Y61" s="49">
        <v>3</v>
      </c>
      <c r="Z61" s="49">
        <v>4</v>
      </c>
      <c r="AA61" s="49">
        <v>3</v>
      </c>
      <c r="AB61" s="49">
        <v>5</v>
      </c>
      <c r="AC61" s="49">
        <v>3</v>
      </c>
      <c r="AD61" s="49">
        <v>3</v>
      </c>
      <c r="AE61" s="49">
        <v>3</v>
      </c>
      <c r="AF61" s="49">
        <v>3</v>
      </c>
      <c r="AG61" s="49">
        <v>3</v>
      </c>
      <c r="AH61" s="49">
        <v>3</v>
      </c>
      <c r="AI61" s="49">
        <v>5</v>
      </c>
      <c r="AJ61" s="49">
        <v>4</v>
      </c>
      <c r="AK61" s="49">
        <v>3</v>
      </c>
      <c r="AL61" s="49">
        <v>4</v>
      </c>
      <c r="AM61" s="49">
        <v>4</v>
      </c>
      <c r="AN61" s="49">
        <v>4</v>
      </c>
      <c r="AO61" s="49">
        <v>4</v>
      </c>
      <c r="AP61" s="49">
        <v>4</v>
      </c>
      <c r="AQ61" s="49">
        <v>4</v>
      </c>
      <c r="AR61" s="49">
        <v>4</v>
      </c>
      <c r="AS61" s="42">
        <v>2</v>
      </c>
    </row>
    <row r="62" spans="1:45" x14ac:dyDescent="0.25">
      <c r="A62" s="43">
        <v>61</v>
      </c>
      <c r="B62" s="48" t="s">
        <v>460</v>
      </c>
      <c r="C62" s="54" t="s">
        <v>512</v>
      </c>
      <c r="D62" s="54" t="s">
        <v>153</v>
      </c>
      <c r="E62" s="52">
        <f>VLOOKUP(B62,'Nilai Raport'!$B$2:$D$215,3,0)</f>
        <v>83.230769230769226</v>
      </c>
      <c r="F62" s="45" cm="1">
        <f t="array" ref="F62">ROUND(E62:E62,0)</f>
        <v>83</v>
      </c>
      <c r="G62" s="48">
        <v>4</v>
      </c>
      <c r="H62" s="48">
        <v>4</v>
      </c>
      <c r="I62" s="48">
        <v>5</v>
      </c>
      <c r="J62" s="48">
        <v>5</v>
      </c>
      <c r="K62" s="48">
        <v>3</v>
      </c>
      <c r="L62" s="48">
        <v>5</v>
      </c>
      <c r="M62" s="48">
        <v>5</v>
      </c>
      <c r="N62" s="48">
        <v>5</v>
      </c>
      <c r="O62" s="48">
        <v>5</v>
      </c>
      <c r="P62" s="48">
        <v>5</v>
      </c>
      <c r="Q62" s="48">
        <v>5</v>
      </c>
      <c r="R62" s="48">
        <v>5</v>
      </c>
      <c r="S62" s="48">
        <v>5</v>
      </c>
      <c r="T62" s="48">
        <v>5</v>
      </c>
      <c r="U62" s="48">
        <v>5</v>
      </c>
      <c r="V62" s="48">
        <v>4</v>
      </c>
      <c r="W62" s="48">
        <v>5</v>
      </c>
      <c r="X62" s="48">
        <v>4</v>
      </c>
      <c r="Y62" s="48">
        <v>5</v>
      </c>
      <c r="Z62" s="48">
        <v>5</v>
      </c>
      <c r="AA62" s="48">
        <v>5</v>
      </c>
      <c r="AB62" s="48">
        <v>5</v>
      </c>
      <c r="AC62" s="48">
        <v>5</v>
      </c>
      <c r="AD62" s="48">
        <v>5</v>
      </c>
      <c r="AE62" s="48">
        <v>4</v>
      </c>
      <c r="AF62" s="48">
        <v>5</v>
      </c>
      <c r="AG62" s="48">
        <v>5</v>
      </c>
      <c r="AH62" s="48">
        <v>5</v>
      </c>
      <c r="AI62" s="48">
        <v>5</v>
      </c>
      <c r="AJ62" s="48">
        <v>4</v>
      </c>
      <c r="AK62" s="48">
        <v>5</v>
      </c>
      <c r="AL62" s="48">
        <v>5</v>
      </c>
      <c r="AM62" s="48">
        <v>5</v>
      </c>
      <c r="AN62" s="48">
        <v>5</v>
      </c>
      <c r="AO62" s="48">
        <v>5</v>
      </c>
      <c r="AP62" s="48">
        <v>5</v>
      </c>
      <c r="AQ62" s="48">
        <v>5</v>
      </c>
      <c r="AR62" s="48">
        <v>5</v>
      </c>
      <c r="AS62" s="42">
        <v>2</v>
      </c>
    </row>
    <row r="63" spans="1:45" x14ac:dyDescent="0.25">
      <c r="A63" s="43">
        <v>62</v>
      </c>
      <c r="B63" s="49" t="s">
        <v>461</v>
      </c>
      <c r="C63" s="55" t="s">
        <v>512</v>
      </c>
      <c r="D63" s="55" t="s">
        <v>153</v>
      </c>
      <c r="E63" s="52">
        <f>VLOOKUP(B63,'Nilai Raport'!$B$2:$D$215,3,0)</f>
        <v>82.461538461538467</v>
      </c>
      <c r="F63" s="45" cm="1">
        <f t="array" ref="F63">ROUND(E63:E63,0)</f>
        <v>82</v>
      </c>
      <c r="G63" s="49">
        <v>3</v>
      </c>
      <c r="H63" s="49">
        <v>3</v>
      </c>
      <c r="I63" s="49">
        <v>4</v>
      </c>
      <c r="J63" s="49">
        <v>3</v>
      </c>
      <c r="K63" s="49">
        <v>3</v>
      </c>
      <c r="L63" s="49">
        <v>1</v>
      </c>
      <c r="M63" s="49">
        <v>3</v>
      </c>
      <c r="N63" s="49">
        <v>4</v>
      </c>
      <c r="O63" s="49">
        <v>2</v>
      </c>
      <c r="P63" s="49">
        <v>4</v>
      </c>
      <c r="Q63" s="49">
        <v>4</v>
      </c>
      <c r="R63" s="49">
        <v>4</v>
      </c>
      <c r="S63" s="49">
        <v>3</v>
      </c>
      <c r="T63" s="49">
        <v>5</v>
      </c>
      <c r="U63" s="49">
        <v>3</v>
      </c>
      <c r="V63" s="49">
        <v>5</v>
      </c>
      <c r="W63" s="49">
        <v>4</v>
      </c>
      <c r="X63" s="49">
        <v>3</v>
      </c>
      <c r="Y63" s="49">
        <v>4</v>
      </c>
      <c r="Z63" s="49">
        <v>5</v>
      </c>
      <c r="AA63" s="49">
        <v>5</v>
      </c>
      <c r="AB63" s="49">
        <v>4</v>
      </c>
      <c r="AC63" s="49">
        <v>4</v>
      </c>
      <c r="AD63" s="49">
        <v>4</v>
      </c>
      <c r="AE63" s="49">
        <v>4</v>
      </c>
      <c r="AF63" s="49">
        <v>4</v>
      </c>
      <c r="AG63" s="49">
        <v>4</v>
      </c>
      <c r="AH63" s="49">
        <v>4</v>
      </c>
      <c r="AI63" s="49">
        <v>4</v>
      </c>
      <c r="AJ63" s="49">
        <v>4</v>
      </c>
      <c r="AK63" s="49">
        <v>3</v>
      </c>
      <c r="AL63" s="49">
        <v>3</v>
      </c>
      <c r="AM63" s="49">
        <v>4</v>
      </c>
      <c r="AN63" s="49">
        <v>4</v>
      </c>
      <c r="AO63" s="49">
        <v>3</v>
      </c>
      <c r="AP63" s="49">
        <v>3</v>
      </c>
      <c r="AQ63" s="49">
        <v>3</v>
      </c>
      <c r="AR63" s="49">
        <v>3</v>
      </c>
      <c r="AS63" s="42">
        <v>2</v>
      </c>
    </row>
    <row r="64" spans="1:45" x14ac:dyDescent="0.25">
      <c r="A64" s="43">
        <v>63</v>
      </c>
      <c r="B64" s="48" t="s">
        <v>464</v>
      </c>
      <c r="C64" s="54" t="s">
        <v>512</v>
      </c>
      <c r="D64" s="54" t="s">
        <v>153</v>
      </c>
      <c r="E64" s="52">
        <f>VLOOKUP(B64,'Nilai Raport'!$B$2:$D$215,3,0)</f>
        <v>84.07692307692308</v>
      </c>
      <c r="F64" s="45" cm="1">
        <f t="array" ref="F64">ROUND(E64:E64,0)</f>
        <v>84</v>
      </c>
      <c r="G64" s="48">
        <v>4</v>
      </c>
      <c r="H64" s="48">
        <v>5</v>
      </c>
      <c r="I64" s="48">
        <v>5</v>
      </c>
      <c r="J64" s="48">
        <v>5</v>
      </c>
      <c r="K64" s="48">
        <v>5</v>
      </c>
      <c r="L64" s="48">
        <v>5</v>
      </c>
      <c r="M64" s="48">
        <v>5</v>
      </c>
      <c r="N64" s="48">
        <v>5</v>
      </c>
      <c r="O64" s="48">
        <v>5</v>
      </c>
      <c r="P64" s="48">
        <v>5</v>
      </c>
      <c r="Q64" s="48">
        <v>3</v>
      </c>
      <c r="R64" s="48">
        <v>2</v>
      </c>
      <c r="S64" s="48">
        <v>4</v>
      </c>
      <c r="T64" s="48">
        <v>3</v>
      </c>
      <c r="U64" s="48">
        <v>3</v>
      </c>
      <c r="V64" s="48">
        <v>3</v>
      </c>
      <c r="W64" s="48">
        <v>3</v>
      </c>
      <c r="X64" s="48">
        <v>3</v>
      </c>
      <c r="Y64" s="48">
        <v>4</v>
      </c>
      <c r="Z64" s="48">
        <v>3</v>
      </c>
      <c r="AA64" s="48">
        <v>5</v>
      </c>
      <c r="AB64" s="48">
        <v>3</v>
      </c>
      <c r="AC64" s="48">
        <v>3</v>
      </c>
      <c r="AD64" s="48">
        <v>4</v>
      </c>
      <c r="AE64" s="48">
        <v>3</v>
      </c>
      <c r="AF64" s="48">
        <v>4</v>
      </c>
      <c r="AG64" s="48">
        <v>5</v>
      </c>
      <c r="AH64" s="48">
        <v>3</v>
      </c>
      <c r="AI64" s="48">
        <v>4</v>
      </c>
      <c r="AJ64" s="48">
        <v>4</v>
      </c>
      <c r="AK64" s="48">
        <v>4</v>
      </c>
      <c r="AL64" s="48">
        <v>3</v>
      </c>
      <c r="AM64" s="48">
        <v>4</v>
      </c>
      <c r="AN64" s="48">
        <v>3</v>
      </c>
      <c r="AO64" s="48">
        <v>4</v>
      </c>
      <c r="AP64" s="48">
        <v>5</v>
      </c>
      <c r="AQ64" s="48">
        <v>5</v>
      </c>
      <c r="AR64" s="48">
        <v>5</v>
      </c>
      <c r="AS64" s="42">
        <v>2</v>
      </c>
    </row>
    <row r="65" spans="1:45" x14ac:dyDescent="0.25">
      <c r="A65" s="43">
        <v>64</v>
      </c>
      <c r="B65" s="49" t="s">
        <v>466</v>
      </c>
      <c r="C65" s="55" t="s">
        <v>512</v>
      </c>
      <c r="D65" s="55" t="s">
        <v>153</v>
      </c>
      <c r="E65" s="52">
        <f>VLOOKUP(B65,'Nilai Raport'!$B$2:$D$215,3,0)</f>
        <v>83.538461538461533</v>
      </c>
      <c r="F65" s="45" cm="1">
        <f t="array" ref="F65">ROUND(E65:E65,0)</f>
        <v>84</v>
      </c>
      <c r="G65" s="49">
        <v>2</v>
      </c>
      <c r="H65" s="49">
        <v>1</v>
      </c>
      <c r="I65" s="49">
        <v>3</v>
      </c>
      <c r="J65" s="49">
        <v>2</v>
      </c>
      <c r="K65" s="49">
        <v>3</v>
      </c>
      <c r="L65" s="49">
        <v>2</v>
      </c>
      <c r="M65" s="49">
        <v>1</v>
      </c>
      <c r="N65" s="49">
        <v>2</v>
      </c>
      <c r="O65" s="49">
        <v>1</v>
      </c>
      <c r="P65" s="49">
        <v>4</v>
      </c>
      <c r="Q65" s="49">
        <v>3</v>
      </c>
      <c r="R65" s="49">
        <v>2</v>
      </c>
      <c r="S65" s="49">
        <v>3</v>
      </c>
      <c r="T65" s="49">
        <v>3</v>
      </c>
      <c r="U65" s="49">
        <v>3</v>
      </c>
      <c r="V65" s="49">
        <v>4</v>
      </c>
      <c r="W65" s="49">
        <v>3</v>
      </c>
      <c r="X65" s="49">
        <v>4</v>
      </c>
      <c r="Y65" s="49">
        <v>3</v>
      </c>
      <c r="Z65" s="49">
        <v>3</v>
      </c>
      <c r="AA65" s="49">
        <v>4</v>
      </c>
      <c r="AB65" s="49">
        <v>3</v>
      </c>
      <c r="AC65" s="49">
        <v>3</v>
      </c>
      <c r="AD65" s="49">
        <v>3</v>
      </c>
      <c r="AE65" s="49">
        <v>4</v>
      </c>
      <c r="AF65" s="49">
        <v>3</v>
      </c>
      <c r="AG65" s="49">
        <v>3</v>
      </c>
      <c r="AH65" s="49">
        <v>2</v>
      </c>
      <c r="AI65" s="49">
        <v>3</v>
      </c>
      <c r="AJ65" s="49">
        <v>3</v>
      </c>
      <c r="AK65" s="49">
        <v>4</v>
      </c>
      <c r="AL65" s="49">
        <v>3</v>
      </c>
      <c r="AM65" s="49">
        <v>3</v>
      </c>
      <c r="AN65" s="49">
        <v>4</v>
      </c>
      <c r="AO65" s="49">
        <v>3</v>
      </c>
      <c r="AP65" s="49">
        <v>3</v>
      </c>
      <c r="AQ65" s="49">
        <v>4</v>
      </c>
      <c r="AR65" s="49">
        <v>5</v>
      </c>
      <c r="AS65" s="42">
        <v>2</v>
      </c>
    </row>
    <row r="66" spans="1:45" x14ac:dyDescent="0.25">
      <c r="A66" s="43">
        <v>65</v>
      </c>
      <c r="B66" s="48" t="s">
        <v>468</v>
      </c>
      <c r="C66" s="54" t="s">
        <v>512</v>
      </c>
      <c r="D66" s="54" t="s">
        <v>153</v>
      </c>
      <c r="E66" s="52">
        <f>VLOOKUP(B66,'Nilai Raport'!$B$2:$D$215,3,0)</f>
        <v>83.538461538461533</v>
      </c>
      <c r="F66" s="45" cm="1">
        <f t="array" ref="F66">ROUND(E66:E66,0)</f>
        <v>84</v>
      </c>
      <c r="G66" s="48">
        <v>5</v>
      </c>
      <c r="H66" s="48">
        <v>5</v>
      </c>
      <c r="I66" s="48">
        <v>5</v>
      </c>
      <c r="J66" s="48">
        <v>5</v>
      </c>
      <c r="K66" s="48">
        <v>4</v>
      </c>
      <c r="L66" s="48">
        <v>5</v>
      </c>
      <c r="M66" s="48">
        <v>5</v>
      </c>
      <c r="N66" s="48">
        <v>5</v>
      </c>
      <c r="O66" s="48">
        <v>5</v>
      </c>
      <c r="P66" s="48">
        <v>5</v>
      </c>
      <c r="Q66" s="48">
        <v>5</v>
      </c>
      <c r="R66" s="48">
        <v>5</v>
      </c>
      <c r="S66" s="48">
        <v>5</v>
      </c>
      <c r="T66" s="48">
        <v>5</v>
      </c>
      <c r="U66" s="48">
        <v>5</v>
      </c>
      <c r="V66" s="48">
        <v>5</v>
      </c>
      <c r="W66" s="48">
        <v>5</v>
      </c>
      <c r="X66" s="48">
        <v>5</v>
      </c>
      <c r="Y66" s="48">
        <v>5</v>
      </c>
      <c r="Z66" s="48">
        <v>5</v>
      </c>
      <c r="AA66" s="48">
        <v>5</v>
      </c>
      <c r="AB66" s="48">
        <v>5</v>
      </c>
      <c r="AC66" s="48">
        <v>5</v>
      </c>
      <c r="AD66" s="48">
        <v>5</v>
      </c>
      <c r="AE66" s="48">
        <v>4</v>
      </c>
      <c r="AF66" s="48">
        <v>5</v>
      </c>
      <c r="AG66" s="48">
        <v>5</v>
      </c>
      <c r="AH66" s="48">
        <v>5</v>
      </c>
      <c r="AI66" s="48">
        <v>5</v>
      </c>
      <c r="AJ66" s="48">
        <v>4</v>
      </c>
      <c r="AK66" s="48">
        <v>4</v>
      </c>
      <c r="AL66" s="48">
        <v>4</v>
      </c>
      <c r="AM66" s="48">
        <v>5</v>
      </c>
      <c r="AN66" s="48">
        <v>5</v>
      </c>
      <c r="AO66" s="48">
        <v>4</v>
      </c>
      <c r="AP66" s="48">
        <v>4</v>
      </c>
      <c r="AQ66" s="48">
        <v>3</v>
      </c>
      <c r="AR66" s="48">
        <v>5</v>
      </c>
      <c r="AS66" s="42">
        <v>2</v>
      </c>
    </row>
    <row r="67" spans="1:45" x14ac:dyDescent="0.25">
      <c r="A67" s="43">
        <v>66</v>
      </c>
      <c r="B67" s="49" t="s">
        <v>469</v>
      </c>
      <c r="C67" s="55" t="s">
        <v>512</v>
      </c>
      <c r="D67" s="55" t="s">
        <v>153</v>
      </c>
      <c r="E67" s="52">
        <f>VLOOKUP(B67,'Nilai Raport'!$B$2:$D$215,3,0)</f>
        <v>84.15384615384616</v>
      </c>
      <c r="F67" s="45" cm="1">
        <f t="array" ref="F67">ROUND(E67:E67,0)</f>
        <v>84</v>
      </c>
      <c r="G67" s="49">
        <v>5</v>
      </c>
      <c r="H67" s="49">
        <v>5</v>
      </c>
      <c r="I67" s="49">
        <v>5</v>
      </c>
      <c r="J67" s="49">
        <v>5</v>
      </c>
      <c r="K67" s="49">
        <v>5</v>
      </c>
      <c r="L67" s="49">
        <v>4</v>
      </c>
      <c r="M67" s="49">
        <v>5</v>
      </c>
      <c r="N67" s="49">
        <v>5</v>
      </c>
      <c r="O67" s="49">
        <v>5</v>
      </c>
      <c r="P67" s="49">
        <v>5</v>
      </c>
      <c r="Q67" s="49">
        <v>4</v>
      </c>
      <c r="R67" s="49">
        <v>3</v>
      </c>
      <c r="S67" s="49">
        <v>4</v>
      </c>
      <c r="T67" s="49">
        <v>4</v>
      </c>
      <c r="U67" s="49">
        <v>4</v>
      </c>
      <c r="V67" s="49">
        <v>2</v>
      </c>
      <c r="W67" s="49">
        <v>4</v>
      </c>
      <c r="X67" s="49">
        <v>3</v>
      </c>
      <c r="Y67" s="49">
        <v>4</v>
      </c>
      <c r="Z67" s="49">
        <v>4</v>
      </c>
      <c r="AA67" s="49">
        <v>3</v>
      </c>
      <c r="AB67" s="49">
        <v>5</v>
      </c>
      <c r="AC67" s="49">
        <v>3</v>
      </c>
      <c r="AD67" s="49">
        <v>4</v>
      </c>
      <c r="AE67" s="49">
        <v>4</v>
      </c>
      <c r="AF67" s="49">
        <v>4</v>
      </c>
      <c r="AG67" s="49">
        <v>4</v>
      </c>
      <c r="AH67" s="49">
        <v>3</v>
      </c>
      <c r="AI67" s="49">
        <v>4</v>
      </c>
      <c r="AJ67" s="49">
        <v>4</v>
      </c>
      <c r="AK67" s="49">
        <v>4</v>
      </c>
      <c r="AL67" s="49">
        <v>3</v>
      </c>
      <c r="AM67" s="49">
        <v>4</v>
      </c>
      <c r="AN67" s="49">
        <v>4</v>
      </c>
      <c r="AO67" s="49">
        <v>5</v>
      </c>
      <c r="AP67" s="49">
        <v>3</v>
      </c>
      <c r="AQ67" s="49">
        <v>4</v>
      </c>
      <c r="AR67" s="49">
        <v>4</v>
      </c>
      <c r="AS67" s="42">
        <v>2</v>
      </c>
    </row>
    <row r="68" spans="1:45" x14ac:dyDescent="0.25">
      <c r="A68" s="43">
        <v>67</v>
      </c>
      <c r="B68" s="42" t="s">
        <v>471</v>
      </c>
      <c r="C68" s="54" t="s">
        <v>512</v>
      </c>
      <c r="D68" s="54" t="s">
        <v>153</v>
      </c>
      <c r="E68" s="52">
        <f>VLOOKUP(B68,'Nilai Raport'!$B$2:$D$215,3,0)</f>
        <v>82.538461538461533</v>
      </c>
      <c r="F68" s="45" cm="1">
        <f t="array" ref="F68">ROUND(E68:E68,0)</f>
        <v>83</v>
      </c>
      <c r="G68" s="48">
        <v>5</v>
      </c>
      <c r="H68" s="48">
        <v>5</v>
      </c>
      <c r="I68" s="48">
        <v>5</v>
      </c>
      <c r="J68" s="48">
        <v>5</v>
      </c>
      <c r="K68" s="48">
        <v>4</v>
      </c>
      <c r="L68" s="48">
        <v>5</v>
      </c>
      <c r="M68" s="48">
        <v>5</v>
      </c>
      <c r="N68" s="48">
        <v>5</v>
      </c>
      <c r="O68" s="48">
        <v>5</v>
      </c>
      <c r="P68" s="48">
        <v>5</v>
      </c>
      <c r="Q68" s="48">
        <v>3</v>
      </c>
      <c r="R68" s="48">
        <v>4</v>
      </c>
      <c r="S68" s="48">
        <v>2</v>
      </c>
      <c r="T68" s="48">
        <v>4</v>
      </c>
      <c r="U68" s="48">
        <v>4</v>
      </c>
      <c r="V68" s="48">
        <v>4</v>
      </c>
      <c r="W68" s="48">
        <v>3</v>
      </c>
      <c r="X68" s="48">
        <v>3</v>
      </c>
      <c r="Y68" s="48">
        <v>3</v>
      </c>
      <c r="Z68" s="48">
        <v>4</v>
      </c>
      <c r="AA68" s="48">
        <v>4</v>
      </c>
      <c r="AB68" s="48">
        <v>5</v>
      </c>
      <c r="AC68" s="48">
        <v>3</v>
      </c>
      <c r="AD68" s="48">
        <v>4</v>
      </c>
      <c r="AE68" s="48">
        <v>4</v>
      </c>
      <c r="AF68" s="48">
        <v>3</v>
      </c>
      <c r="AG68" s="48">
        <v>4</v>
      </c>
      <c r="AH68" s="48">
        <v>3</v>
      </c>
      <c r="AI68" s="48">
        <v>4</v>
      </c>
      <c r="AJ68" s="48">
        <v>5</v>
      </c>
      <c r="AK68" s="48">
        <v>5</v>
      </c>
      <c r="AL68" s="48">
        <v>5</v>
      </c>
      <c r="AM68" s="48">
        <v>5</v>
      </c>
      <c r="AN68" s="48">
        <v>5</v>
      </c>
      <c r="AO68" s="48">
        <v>5</v>
      </c>
      <c r="AP68" s="48">
        <v>5</v>
      </c>
      <c r="AQ68" s="48">
        <v>5</v>
      </c>
      <c r="AR68" s="48">
        <v>5</v>
      </c>
      <c r="AS68" s="42">
        <v>2</v>
      </c>
    </row>
    <row r="69" spans="1:45" x14ac:dyDescent="0.25">
      <c r="A69" s="43">
        <v>68</v>
      </c>
      <c r="B69" s="49" t="s">
        <v>473</v>
      </c>
      <c r="C69" s="55" t="s">
        <v>512</v>
      </c>
      <c r="D69" s="55" t="s">
        <v>153</v>
      </c>
      <c r="E69" s="52">
        <f>VLOOKUP(B69,'Nilai Raport'!$B$2:$D$215,3,0)</f>
        <v>84.538461538461533</v>
      </c>
      <c r="F69" s="45" cm="1">
        <f t="array" ref="F69">ROUND(E69:E69,0)</f>
        <v>85</v>
      </c>
      <c r="G69" s="49">
        <v>2</v>
      </c>
      <c r="H69" s="49">
        <v>1</v>
      </c>
      <c r="I69" s="49">
        <v>2</v>
      </c>
      <c r="J69" s="49">
        <v>3</v>
      </c>
      <c r="K69" s="49">
        <v>3</v>
      </c>
      <c r="L69" s="49">
        <v>2</v>
      </c>
      <c r="M69" s="49">
        <v>3</v>
      </c>
      <c r="N69" s="49">
        <v>2</v>
      </c>
      <c r="O69" s="49">
        <v>2</v>
      </c>
      <c r="P69" s="49">
        <v>4</v>
      </c>
      <c r="Q69" s="49">
        <v>3</v>
      </c>
      <c r="R69" s="49">
        <v>3</v>
      </c>
      <c r="S69" s="49">
        <v>3</v>
      </c>
      <c r="T69" s="49">
        <v>3</v>
      </c>
      <c r="U69" s="49">
        <v>3</v>
      </c>
      <c r="V69" s="49">
        <v>3</v>
      </c>
      <c r="W69" s="49">
        <v>4</v>
      </c>
      <c r="X69" s="49">
        <v>3</v>
      </c>
      <c r="Y69" s="49">
        <v>4</v>
      </c>
      <c r="Z69" s="49">
        <v>4</v>
      </c>
      <c r="AA69" s="49">
        <v>3</v>
      </c>
      <c r="AB69" s="49">
        <v>3</v>
      </c>
      <c r="AC69" s="49">
        <v>4</v>
      </c>
      <c r="AD69" s="49">
        <v>3</v>
      </c>
      <c r="AE69" s="49">
        <v>4</v>
      </c>
      <c r="AF69" s="49">
        <v>4</v>
      </c>
      <c r="AG69" s="49">
        <v>3</v>
      </c>
      <c r="AH69" s="49">
        <v>3</v>
      </c>
      <c r="AI69" s="49">
        <v>4</v>
      </c>
      <c r="AJ69" s="49">
        <v>5</v>
      </c>
      <c r="AK69" s="49">
        <v>4</v>
      </c>
      <c r="AL69" s="49">
        <v>5</v>
      </c>
      <c r="AM69" s="49">
        <v>4</v>
      </c>
      <c r="AN69" s="49">
        <v>5</v>
      </c>
      <c r="AO69" s="49">
        <v>5</v>
      </c>
      <c r="AP69" s="49">
        <v>5</v>
      </c>
      <c r="AQ69" s="49">
        <v>5</v>
      </c>
      <c r="AR69" s="49">
        <v>5</v>
      </c>
      <c r="AS69" s="42">
        <v>2</v>
      </c>
    </row>
    <row r="70" spans="1:45" x14ac:dyDescent="0.25">
      <c r="A70" s="43">
        <v>69</v>
      </c>
      <c r="B70" s="48" t="s">
        <v>474</v>
      </c>
      <c r="C70" s="54" t="s">
        <v>512</v>
      </c>
      <c r="D70" s="54" t="s">
        <v>153</v>
      </c>
      <c r="E70" s="52">
        <f>VLOOKUP(B70,'Nilai Raport'!$B$2:$D$215,3,0)</f>
        <v>84.307692307692307</v>
      </c>
      <c r="F70" s="45" cm="1">
        <f t="array" ref="F70">ROUND(E70:E70,0)</f>
        <v>84</v>
      </c>
      <c r="G70" s="48">
        <v>5</v>
      </c>
      <c r="H70" s="48">
        <v>4</v>
      </c>
      <c r="I70" s="48">
        <v>5</v>
      </c>
      <c r="J70" s="48">
        <v>5</v>
      </c>
      <c r="K70" s="48">
        <v>5</v>
      </c>
      <c r="L70" s="48">
        <v>5</v>
      </c>
      <c r="M70" s="48">
        <v>5</v>
      </c>
      <c r="N70" s="48">
        <v>5</v>
      </c>
      <c r="O70" s="48">
        <v>5</v>
      </c>
      <c r="P70" s="48">
        <v>5</v>
      </c>
      <c r="Q70" s="48">
        <v>5</v>
      </c>
      <c r="R70" s="48">
        <v>3</v>
      </c>
      <c r="S70" s="48">
        <v>5</v>
      </c>
      <c r="T70" s="48">
        <v>5</v>
      </c>
      <c r="U70" s="48">
        <v>5</v>
      </c>
      <c r="V70" s="48">
        <v>4</v>
      </c>
      <c r="W70" s="48">
        <v>5</v>
      </c>
      <c r="X70" s="48">
        <v>5</v>
      </c>
      <c r="Y70" s="48">
        <v>5</v>
      </c>
      <c r="Z70" s="48">
        <v>5</v>
      </c>
      <c r="AA70" s="48">
        <v>5</v>
      </c>
      <c r="AB70" s="48">
        <v>4</v>
      </c>
      <c r="AC70" s="48">
        <v>5</v>
      </c>
      <c r="AD70" s="48">
        <v>5</v>
      </c>
      <c r="AE70" s="48">
        <v>5</v>
      </c>
      <c r="AF70" s="48">
        <v>5</v>
      </c>
      <c r="AG70" s="48">
        <v>5</v>
      </c>
      <c r="AH70" s="48">
        <v>3</v>
      </c>
      <c r="AI70" s="48">
        <v>5</v>
      </c>
      <c r="AJ70" s="48">
        <v>4</v>
      </c>
      <c r="AK70" s="48">
        <v>4</v>
      </c>
      <c r="AL70" s="48">
        <v>4</v>
      </c>
      <c r="AM70" s="48">
        <v>4</v>
      </c>
      <c r="AN70" s="48">
        <v>4</v>
      </c>
      <c r="AO70" s="48">
        <v>3</v>
      </c>
      <c r="AP70" s="48">
        <v>5</v>
      </c>
      <c r="AQ70" s="48">
        <v>5</v>
      </c>
      <c r="AR70" s="48">
        <v>5</v>
      </c>
      <c r="AS70" s="42">
        <v>2</v>
      </c>
    </row>
    <row r="71" spans="1:45" x14ac:dyDescent="0.25">
      <c r="A71" s="43">
        <v>70</v>
      </c>
      <c r="B71" s="49" t="s">
        <v>374</v>
      </c>
      <c r="C71" s="55" t="s">
        <v>511</v>
      </c>
      <c r="D71" s="55" t="s">
        <v>91</v>
      </c>
      <c r="E71" s="53">
        <f>VLOOKUP(B71,'Nilai Raport'!$B$2:$D$215,3,0)</f>
        <v>83.230769230000007</v>
      </c>
      <c r="F71" s="45" cm="1">
        <f t="array" ref="F71">ROUND(E71:E71,0)</f>
        <v>83</v>
      </c>
      <c r="G71" s="49">
        <v>4</v>
      </c>
      <c r="H71" s="49">
        <v>5</v>
      </c>
      <c r="I71" s="49">
        <v>5</v>
      </c>
      <c r="J71" s="49">
        <v>4</v>
      </c>
      <c r="K71" s="49">
        <v>3</v>
      </c>
      <c r="L71" s="49">
        <v>4</v>
      </c>
      <c r="M71" s="49">
        <v>5</v>
      </c>
      <c r="N71" s="49">
        <v>4</v>
      </c>
      <c r="O71" s="49">
        <v>5</v>
      </c>
      <c r="P71" s="49">
        <v>5</v>
      </c>
      <c r="Q71" s="49">
        <v>5</v>
      </c>
      <c r="R71" s="49">
        <v>4</v>
      </c>
      <c r="S71" s="49">
        <v>5</v>
      </c>
      <c r="T71" s="49">
        <v>5</v>
      </c>
      <c r="U71" s="49">
        <v>4</v>
      </c>
      <c r="V71" s="49">
        <v>4</v>
      </c>
      <c r="W71" s="49">
        <v>5</v>
      </c>
      <c r="X71" s="49">
        <v>3</v>
      </c>
      <c r="Y71" s="49">
        <v>4</v>
      </c>
      <c r="Z71" s="49">
        <v>4</v>
      </c>
      <c r="AA71" s="49">
        <v>4</v>
      </c>
      <c r="AB71" s="49">
        <v>4</v>
      </c>
      <c r="AC71" s="49">
        <v>5</v>
      </c>
      <c r="AD71" s="49">
        <v>5</v>
      </c>
      <c r="AE71" s="49">
        <v>5</v>
      </c>
      <c r="AF71" s="49">
        <v>5</v>
      </c>
      <c r="AG71" s="49">
        <v>4</v>
      </c>
      <c r="AH71" s="49">
        <v>4</v>
      </c>
      <c r="AI71" s="49">
        <v>5</v>
      </c>
      <c r="AJ71" s="49">
        <v>4</v>
      </c>
      <c r="AK71" s="49">
        <v>4</v>
      </c>
      <c r="AL71" s="49">
        <v>3</v>
      </c>
      <c r="AM71" s="49">
        <v>4</v>
      </c>
      <c r="AN71" s="49">
        <v>4</v>
      </c>
      <c r="AO71" s="49">
        <v>4</v>
      </c>
      <c r="AP71" s="49">
        <v>4</v>
      </c>
      <c r="AQ71" s="49">
        <v>4</v>
      </c>
      <c r="AR71" s="49">
        <v>4</v>
      </c>
      <c r="AS71" s="42">
        <v>2</v>
      </c>
    </row>
    <row r="72" spans="1:45" x14ac:dyDescent="0.25">
      <c r="A72" s="43">
        <v>71</v>
      </c>
      <c r="B72" s="48" t="s">
        <v>377</v>
      </c>
      <c r="C72" s="54" t="s">
        <v>512</v>
      </c>
      <c r="D72" s="54" t="s">
        <v>91</v>
      </c>
      <c r="E72" s="53">
        <f>VLOOKUP(B72,'Nilai Raport'!$B$2:$D$215,3,0)</f>
        <v>84.230769230000007</v>
      </c>
      <c r="F72" s="45" cm="1">
        <f t="array" ref="F72">ROUND(E72:E72,0)</f>
        <v>84</v>
      </c>
      <c r="G72" s="48">
        <v>5</v>
      </c>
      <c r="H72" s="48">
        <v>5</v>
      </c>
      <c r="I72" s="48">
        <v>5</v>
      </c>
      <c r="J72" s="48">
        <v>5</v>
      </c>
      <c r="K72" s="48">
        <v>3</v>
      </c>
      <c r="L72" s="48">
        <v>5</v>
      </c>
      <c r="M72" s="48">
        <v>5</v>
      </c>
      <c r="N72" s="48">
        <v>5</v>
      </c>
      <c r="O72" s="48">
        <v>5</v>
      </c>
      <c r="P72" s="48">
        <v>5</v>
      </c>
      <c r="Q72" s="48">
        <v>5</v>
      </c>
      <c r="R72" s="48">
        <v>3</v>
      </c>
      <c r="S72" s="48">
        <v>3</v>
      </c>
      <c r="T72" s="48">
        <v>4</v>
      </c>
      <c r="U72" s="48">
        <v>4</v>
      </c>
      <c r="V72" s="48">
        <v>3</v>
      </c>
      <c r="W72" s="48">
        <v>3</v>
      </c>
      <c r="X72" s="48">
        <v>3</v>
      </c>
      <c r="Y72" s="48">
        <v>4</v>
      </c>
      <c r="Z72" s="48">
        <v>4</v>
      </c>
      <c r="AA72" s="48">
        <v>3</v>
      </c>
      <c r="AB72" s="48">
        <v>5</v>
      </c>
      <c r="AC72" s="48">
        <v>4</v>
      </c>
      <c r="AD72" s="48">
        <v>5</v>
      </c>
      <c r="AE72" s="48">
        <v>4</v>
      </c>
      <c r="AF72" s="48">
        <v>4</v>
      </c>
      <c r="AG72" s="48">
        <v>5</v>
      </c>
      <c r="AH72" s="48">
        <v>4</v>
      </c>
      <c r="AI72" s="48">
        <v>4</v>
      </c>
      <c r="AJ72" s="48">
        <v>3</v>
      </c>
      <c r="AK72" s="48">
        <v>3</v>
      </c>
      <c r="AL72" s="48">
        <v>3</v>
      </c>
      <c r="AM72" s="48">
        <v>4</v>
      </c>
      <c r="AN72" s="48">
        <v>3</v>
      </c>
      <c r="AO72" s="48">
        <v>4</v>
      </c>
      <c r="AP72" s="48">
        <v>3</v>
      </c>
      <c r="AQ72" s="48">
        <v>4</v>
      </c>
      <c r="AR72" s="48">
        <v>4</v>
      </c>
      <c r="AS72" s="42">
        <v>2</v>
      </c>
    </row>
    <row r="73" spans="1:45" x14ac:dyDescent="0.25">
      <c r="A73" s="43">
        <v>72</v>
      </c>
      <c r="B73" s="49" t="s">
        <v>378</v>
      </c>
      <c r="C73" s="55" t="s">
        <v>512</v>
      </c>
      <c r="D73" s="55" t="s">
        <v>91</v>
      </c>
      <c r="E73" s="53">
        <f>VLOOKUP(B73,'Nilai Raport'!$B$2:$D$215,3,0)</f>
        <v>86.307692309999993</v>
      </c>
      <c r="F73" s="45" cm="1">
        <f t="array" ref="F73">ROUND(E73:E73,0)</f>
        <v>86</v>
      </c>
      <c r="G73" s="49">
        <v>4</v>
      </c>
      <c r="H73" s="49">
        <v>4</v>
      </c>
      <c r="I73" s="49">
        <v>4</v>
      </c>
      <c r="J73" s="49">
        <v>4</v>
      </c>
      <c r="K73" s="49">
        <v>3</v>
      </c>
      <c r="L73" s="49">
        <v>4</v>
      </c>
      <c r="M73" s="49">
        <v>4</v>
      </c>
      <c r="N73" s="49">
        <v>4</v>
      </c>
      <c r="O73" s="49">
        <v>5</v>
      </c>
      <c r="P73" s="49">
        <v>5</v>
      </c>
      <c r="Q73" s="49">
        <v>4</v>
      </c>
      <c r="R73" s="49">
        <v>3</v>
      </c>
      <c r="S73" s="49">
        <v>3</v>
      </c>
      <c r="T73" s="49">
        <v>4</v>
      </c>
      <c r="U73" s="49">
        <v>4</v>
      </c>
      <c r="V73" s="49">
        <v>3</v>
      </c>
      <c r="W73" s="49">
        <v>4</v>
      </c>
      <c r="X73" s="49">
        <v>5</v>
      </c>
      <c r="Y73" s="49">
        <v>4</v>
      </c>
      <c r="Z73" s="49">
        <v>4</v>
      </c>
      <c r="AA73" s="49">
        <v>3</v>
      </c>
      <c r="AB73" s="49">
        <v>4</v>
      </c>
      <c r="AC73" s="49">
        <v>4</v>
      </c>
      <c r="AD73" s="49">
        <v>5</v>
      </c>
      <c r="AE73" s="49">
        <v>4</v>
      </c>
      <c r="AF73" s="49">
        <v>4</v>
      </c>
      <c r="AG73" s="49">
        <v>4</v>
      </c>
      <c r="AH73" s="49">
        <v>4</v>
      </c>
      <c r="AI73" s="49">
        <v>3</v>
      </c>
      <c r="AJ73" s="49">
        <v>4</v>
      </c>
      <c r="AK73" s="49">
        <v>4</v>
      </c>
      <c r="AL73" s="49">
        <v>3</v>
      </c>
      <c r="AM73" s="49">
        <v>5</v>
      </c>
      <c r="AN73" s="49">
        <v>5</v>
      </c>
      <c r="AO73" s="49">
        <v>4</v>
      </c>
      <c r="AP73" s="49">
        <v>3</v>
      </c>
      <c r="AQ73" s="49">
        <v>3</v>
      </c>
      <c r="AR73" s="49">
        <v>4</v>
      </c>
      <c r="AS73" s="42">
        <v>3</v>
      </c>
    </row>
    <row r="74" spans="1:45" x14ac:dyDescent="0.25">
      <c r="A74" s="43">
        <v>73</v>
      </c>
      <c r="B74" s="48" t="s">
        <v>379</v>
      </c>
      <c r="C74" s="54" t="s">
        <v>512</v>
      </c>
      <c r="D74" s="54" t="s">
        <v>91</v>
      </c>
      <c r="E74" s="53">
        <f>VLOOKUP(B74,'Nilai Raport'!$B$2:$D$215,3,0)</f>
        <v>84.61538462</v>
      </c>
      <c r="F74" s="45" cm="1">
        <f t="array" ref="F74">ROUND(E74:E74,0)</f>
        <v>85</v>
      </c>
      <c r="G74" s="48">
        <v>5</v>
      </c>
      <c r="H74" s="48">
        <v>3</v>
      </c>
      <c r="I74" s="48">
        <v>5</v>
      </c>
      <c r="J74" s="48">
        <v>5</v>
      </c>
      <c r="K74" s="48">
        <v>5</v>
      </c>
      <c r="L74" s="48">
        <v>5</v>
      </c>
      <c r="M74" s="48">
        <v>5</v>
      </c>
      <c r="N74" s="48">
        <v>5</v>
      </c>
      <c r="O74" s="48">
        <v>5</v>
      </c>
      <c r="P74" s="48">
        <v>5</v>
      </c>
      <c r="Q74" s="48">
        <v>4</v>
      </c>
      <c r="R74" s="48">
        <v>4</v>
      </c>
      <c r="S74" s="48">
        <v>5</v>
      </c>
      <c r="T74" s="48">
        <v>5</v>
      </c>
      <c r="U74" s="48">
        <v>5</v>
      </c>
      <c r="V74" s="48">
        <v>5</v>
      </c>
      <c r="W74" s="48">
        <v>4</v>
      </c>
      <c r="X74" s="48">
        <v>4</v>
      </c>
      <c r="Y74" s="48">
        <v>5</v>
      </c>
      <c r="Z74" s="48">
        <v>5</v>
      </c>
      <c r="AA74" s="48">
        <v>5</v>
      </c>
      <c r="AB74" s="48">
        <v>5</v>
      </c>
      <c r="AC74" s="48">
        <v>5</v>
      </c>
      <c r="AD74" s="48">
        <v>5</v>
      </c>
      <c r="AE74" s="48">
        <v>5</v>
      </c>
      <c r="AF74" s="48">
        <v>5</v>
      </c>
      <c r="AG74" s="48">
        <v>5</v>
      </c>
      <c r="AH74" s="48">
        <v>4</v>
      </c>
      <c r="AI74" s="48">
        <v>5</v>
      </c>
      <c r="AJ74" s="48">
        <v>5</v>
      </c>
      <c r="AK74" s="48">
        <v>5</v>
      </c>
      <c r="AL74" s="48">
        <v>5</v>
      </c>
      <c r="AM74" s="48">
        <v>5</v>
      </c>
      <c r="AN74" s="48">
        <v>5</v>
      </c>
      <c r="AO74" s="48">
        <v>4</v>
      </c>
      <c r="AP74" s="48">
        <v>5</v>
      </c>
      <c r="AQ74" s="48">
        <v>5</v>
      </c>
      <c r="AR74" s="48">
        <v>5</v>
      </c>
      <c r="AS74" s="42">
        <v>2</v>
      </c>
    </row>
    <row r="75" spans="1:45" x14ac:dyDescent="0.25">
      <c r="A75" s="43">
        <v>74</v>
      </c>
      <c r="B75" s="49" t="s">
        <v>382</v>
      </c>
      <c r="C75" s="55" t="s">
        <v>512</v>
      </c>
      <c r="D75" s="55" t="s">
        <v>91</v>
      </c>
      <c r="E75" s="53">
        <f>VLOOKUP(B75,'Nilai Raport'!$B$2:$D$215,3,0)</f>
        <v>84.153846150000007</v>
      </c>
      <c r="F75" s="45" cm="1">
        <f t="array" ref="F75">ROUND(E75:E75,0)</f>
        <v>84</v>
      </c>
      <c r="G75" s="49">
        <v>3</v>
      </c>
      <c r="H75" s="49">
        <v>4</v>
      </c>
      <c r="I75" s="49">
        <v>4</v>
      </c>
      <c r="J75" s="49">
        <v>4</v>
      </c>
      <c r="K75" s="49">
        <v>3</v>
      </c>
      <c r="L75" s="49">
        <v>4</v>
      </c>
      <c r="M75" s="49">
        <v>4</v>
      </c>
      <c r="N75" s="49">
        <v>4</v>
      </c>
      <c r="O75" s="49">
        <v>4</v>
      </c>
      <c r="P75" s="49">
        <v>5</v>
      </c>
      <c r="Q75" s="49">
        <v>5</v>
      </c>
      <c r="R75" s="49">
        <v>5</v>
      </c>
      <c r="S75" s="49">
        <v>5</v>
      </c>
      <c r="T75" s="49">
        <v>5</v>
      </c>
      <c r="U75" s="49">
        <v>5</v>
      </c>
      <c r="V75" s="49">
        <v>5</v>
      </c>
      <c r="W75" s="49">
        <v>4</v>
      </c>
      <c r="X75" s="49">
        <v>3</v>
      </c>
      <c r="Y75" s="49">
        <v>3</v>
      </c>
      <c r="Z75" s="49">
        <v>4</v>
      </c>
      <c r="AA75" s="49">
        <v>5</v>
      </c>
      <c r="AB75" s="49">
        <v>5</v>
      </c>
      <c r="AC75" s="49">
        <v>5</v>
      </c>
      <c r="AD75" s="49">
        <v>5</v>
      </c>
      <c r="AE75" s="49">
        <v>5</v>
      </c>
      <c r="AF75" s="49">
        <v>4</v>
      </c>
      <c r="AG75" s="49">
        <v>5</v>
      </c>
      <c r="AH75" s="49">
        <v>4</v>
      </c>
      <c r="AI75" s="49">
        <v>4</v>
      </c>
      <c r="AJ75" s="49">
        <v>5</v>
      </c>
      <c r="AK75" s="49">
        <v>5</v>
      </c>
      <c r="AL75" s="49">
        <v>4</v>
      </c>
      <c r="AM75" s="49">
        <v>4</v>
      </c>
      <c r="AN75" s="49">
        <v>5</v>
      </c>
      <c r="AO75" s="49">
        <v>5</v>
      </c>
      <c r="AP75" s="49">
        <v>5</v>
      </c>
      <c r="AQ75" s="49">
        <v>5</v>
      </c>
      <c r="AR75" s="49">
        <v>5</v>
      </c>
      <c r="AS75" s="42">
        <v>2</v>
      </c>
    </row>
    <row r="76" spans="1:45" x14ac:dyDescent="0.25">
      <c r="A76" s="43">
        <v>75</v>
      </c>
      <c r="B76" s="48" t="s">
        <v>383</v>
      </c>
      <c r="C76" s="54" t="s">
        <v>512</v>
      </c>
      <c r="D76" s="54" t="s">
        <v>91</v>
      </c>
      <c r="E76" s="53">
        <f>VLOOKUP(B76,'Nilai Raport'!$B$2:$D$215,3,0)</f>
        <v>76.92307692</v>
      </c>
      <c r="F76" s="45" cm="1">
        <f t="array" ref="F76">ROUND(E76:E76,0)</f>
        <v>77</v>
      </c>
      <c r="G76" s="48">
        <v>3</v>
      </c>
      <c r="H76" s="48">
        <v>3</v>
      </c>
      <c r="I76" s="48">
        <v>3</v>
      </c>
      <c r="J76" s="48">
        <v>3</v>
      </c>
      <c r="K76" s="48">
        <v>3</v>
      </c>
      <c r="L76" s="48">
        <v>3</v>
      </c>
      <c r="M76" s="48">
        <v>1</v>
      </c>
      <c r="N76" s="48">
        <v>2</v>
      </c>
      <c r="O76" s="48">
        <v>1</v>
      </c>
      <c r="P76" s="48">
        <v>3</v>
      </c>
      <c r="Q76" s="48">
        <v>2</v>
      </c>
      <c r="R76" s="48">
        <v>2</v>
      </c>
      <c r="S76" s="48">
        <v>2</v>
      </c>
      <c r="T76" s="48">
        <v>3</v>
      </c>
      <c r="U76" s="48">
        <v>3</v>
      </c>
      <c r="V76" s="48">
        <v>4</v>
      </c>
      <c r="W76" s="48">
        <v>3</v>
      </c>
      <c r="X76" s="48">
        <v>1</v>
      </c>
      <c r="Y76" s="48">
        <v>3</v>
      </c>
      <c r="Z76" s="48">
        <v>1</v>
      </c>
      <c r="AA76" s="48">
        <v>3</v>
      </c>
      <c r="AB76" s="48">
        <v>3</v>
      </c>
      <c r="AC76" s="48">
        <v>3</v>
      </c>
      <c r="AD76" s="48">
        <v>2</v>
      </c>
      <c r="AE76" s="48">
        <v>2</v>
      </c>
      <c r="AF76" s="48">
        <v>3</v>
      </c>
      <c r="AG76" s="48">
        <v>1</v>
      </c>
      <c r="AH76" s="48">
        <v>2</v>
      </c>
      <c r="AI76" s="48">
        <v>3</v>
      </c>
      <c r="AJ76" s="48">
        <v>3</v>
      </c>
      <c r="AK76" s="48">
        <v>2</v>
      </c>
      <c r="AL76" s="48">
        <v>2</v>
      </c>
      <c r="AM76" s="48">
        <v>3</v>
      </c>
      <c r="AN76" s="48">
        <v>2</v>
      </c>
      <c r="AO76" s="48">
        <v>3</v>
      </c>
      <c r="AP76" s="48">
        <v>3</v>
      </c>
      <c r="AQ76" s="48">
        <v>2</v>
      </c>
      <c r="AR76" s="48">
        <v>3</v>
      </c>
      <c r="AS76" s="42">
        <v>1</v>
      </c>
    </row>
    <row r="77" spans="1:45" x14ac:dyDescent="0.25">
      <c r="A77" s="43">
        <v>76</v>
      </c>
      <c r="B77" s="49" t="s">
        <v>384</v>
      </c>
      <c r="C77" s="55" t="s">
        <v>512</v>
      </c>
      <c r="D77" s="55" t="s">
        <v>91</v>
      </c>
      <c r="E77" s="53">
        <f>VLOOKUP(B77,'Nilai Raport'!$B$2:$D$215,3,0)</f>
        <v>83.92307692</v>
      </c>
      <c r="F77" s="45" cm="1">
        <f t="array" ref="F77">ROUND(E77:E77,0)</f>
        <v>84</v>
      </c>
      <c r="G77" s="49">
        <v>3</v>
      </c>
      <c r="H77" s="49">
        <v>3</v>
      </c>
      <c r="I77" s="49">
        <v>3</v>
      </c>
      <c r="J77" s="49">
        <v>3</v>
      </c>
      <c r="K77" s="49">
        <v>3</v>
      </c>
      <c r="L77" s="49">
        <v>3</v>
      </c>
      <c r="M77" s="49">
        <v>1</v>
      </c>
      <c r="N77" s="49">
        <v>2</v>
      </c>
      <c r="O77" s="49">
        <v>1</v>
      </c>
      <c r="P77" s="49">
        <v>3</v>
      </c>
      <c r="Q77" s="49">
        <v>4</v>
      </c>
      <c r="R77" s="49">
        <v>3</v>
      </c>
      <c r="S77" s="49">
        <v>3</v>
      </c>
      <c r="T77" s="49">
        <v>3</v>
      </c>
      <c r="U77" s="49">
        <v>3</v>
      </c>
      <c r="V77" s="49">
        <v>2</v>
      </c>
      <c r="W77" s="49">
        <v>3</v>
      </c>
      <c r="X77" s="49">
        <v>2</v>
      </c>
      <c r="Y77" s="49">
        <v>3</v>
      </c>
      <c r="Z77" s="49">
        <v>3</v>
      </c>
      <c r="AA77" s="49">
        <v>3</v>
      </c>
      <c r="AB77" s="49">
        <v>3</v>
      </c>
      <c r="AC77" s="49">
        <v>3</v>
      </c>
      <c r="AD77" s="49">
        <v>3</v>
      </c>
      <c r="AE77" s="49">
        <v>3</v>
      </c>
      <c r="AF77" s="49">
        <v>3</v>
      </c>
      <c r="AG77" s="49">
        <v>3</v>
      </c>
      <c r="AH77" s="49">
        <v>3</v>
      </c>
      <c r="AI77" s="49">
        <v>3</v>
      </c>
      <c r="AJ77" s="49">
        <v>4</v>
      </c>
      <c r="AK77" s="49">
        <v>4</v>
      </c>
      <c r="AL77" s="49">
        <v>3</v>
      </c>
      <c r="AM77" s="49">
        <v>4</v>
      </c>
      <c r="AN77" s="49">
        <v>4</v>
      </c>
      <c r="AO77" s="49">
        <v>4</v>
      </c>
      <c r="AP77" s="49">
        <v>2</v>
      </c>
      <c r="AQ77" s="49">
        <v>4</v>
      </c>
      <c r="AR77" s="49">
        <v>4</v>
      </c>
      <c r="AS77" s="42">
        <v>2</v>
      </c>
    </row>
    <row r="78" spans="1:45" x14ac:dyDescent="0.25">
      <c r="A78" s="43">
        <v>77</v>
      </c>
      <c r="B78" s="48" t="s">
        <v>385</v>
      </c>
      <c r="C78" s="54" t="s">
        <v>512</v>
      </c>
      <c r="D78" s="54" t="s">
        <v>91</v>
      </c>
      <c r="E78" s="53">
        <f>VLOOKUP(B78,'Nilai Raport'!$B$2:$D$215,3,0)</f>
        <v>86.153846150000007</v>
      </c>
      <c r="F78" s="45" cm="1">
        <f t="array" ref="F78">ROUND(E78:E78,0)</f>
        <v>86</v>
      </c>
      <c r="G78" s="48">
        <v>5</v>
      </c>
      <c r="H78" s="48">
        <v>5</v>
      </c>
      <c r="I78" s="48">
        <v>5</v>
      </c>
      <c r="J78" s="48">
        <v>5</v>
      </c>
      <c r="K78" s="48">
        <v>3</v>
      </c>
      <c r="L78" s="48">
        <v>4</v>
      </c>
      <c r="M78" s="48">
        <v>5</v>
      </c>
      <c r="N78" s="48">
        <v>4</v>
      </c>
      <c r="O78" s="48">
        <v>5</v>
      </c>
      <c r="P78" s="48">
        <v>5</v>
      </c>
      <c r="Q78" s="48">
        <v>4</v>
      </c>
      <c r="R78" s="48">
        <v>5</v>
      </c>
      <c r="S78" s="48">
        <v>5</v>
      </c>
      <c r="T78" s="48">
        <v>5</v>
      </c>
      <c r="U78" s="48">
        <v>5</v>
      </c>
      <c r="V78" s="48">
        <v>5</v>
      </c>
      <c r="W78" s="48">
        <v>5</v>
      </c>
      <c r="X78" s="48">
        <v>5</v>
      </c>
      <c r="Y78" s="48">
        <v>5</v>
      </c>
      <c r="Z78" s="48">
        <v>5</v>
      </c>
      <c r="AA78" s="48">
        <v>5</v>
      </c>
      <c r="AB78" s="48">
        <v>5</v>
      </c>
      <c r="AC78" s="48">
        <v>5</v>
      </c>
      <c r="AD78" s="48">
        <v>5</v>
      </c>
      <c r="AE78" s="48">
        <v>5</v>
      </c>
      <c r="AF78" s="48">
        <v>5</v>
      </c>
      <c r="AG78" s="48">
        <v>5</v>
      </c>
      <c r="AH78" s="48">
        <v>5</v>
      </c>
      <c r="AI78" s="48">
        <v>5</v>
      </c>
      <c r="AJ78" s="48">
        <v>5</v>
      </c>
      <c r="AK78" s="48">
        <v>5</v>
      </c>
      <c r="AL78" s="48">
        <v>4</v>
      </c>
      <c r="AM78" s="48">
        <v>4</v>
      </c>
      <c r="AN78" s="48">
        <v>5</v>
      </c>
      <c r="AO78" s="48">
        <v>5</v>
      </c>
      <c r="AP78" s="48">
        <v>5</v>
      </c>
      <c r="AQ78" s="48">
        <v>5</v>
      </c>
      <c r="AR78" s="48">
        <v>5</v>
      </c>
      <c r="AS78" s="42">
        <v>3</v>
      </c>
    </row>
    <row r="79" spans="1:45" x14ac:dyDescent="0.25">
      <c r="A79" s="43">
        <v>78</v>
      </c>
      <c r="B79" s="49" t="s">
        <v>386</v>
      </c>
      <c r="C79" s="55" t="s">
        <v>512</v>
      </c>
      <c r="D79" s="55" t="s">
        <v>91</v>
      </c>
      <c r="E79" s="53">
        <f>VLOOKUP(B79,'Nilai Raport'!$B$2:$D$215,3,0)</f>
        <v>85.307692309999993</v>
      </c>
      <c r="F79" s="45" cm="1">
        <f t="array" ref="F79">ROUND(E79:E79,0)</f>
        <v>85</v>
      </c>
      <c r="G79" s="49">
        <v>5</v>
      </c>
      <c r="H79" s="49">
        <v>5</v>
      </c>
      <c r="I79" s="49">
        <v>5</v>
      </c>
      <c r="J79" s="49">
        <v>5</v>
      </c>
      <c r="K79" s="49">
        <v>5</v>
      </c>
      <c r="L79" s="49">
        <v>5</v>
      </c>
      <c r="M79" s="49">
        <v>5</v>
      </c>
      <c r="N79" s="49">
        <v>5</v>
      </c>
      <c r="O79" s="49">
        <v>5</v>
      </c>
      <c r="P79" s="49">
        <v>5</v>
      </c>
      <c r="Q79" s="49">
        <v>4</v>
      </c>
      <c r="R79" s="49">
        <v>5</v>
      </c>
      <c r="S79" s="49">
        <v>5</v>
      </c>
      <c r="T79" s="49">
        <v>5</v>
      </c>
      <c r="U79" s="49">
        <v>5</v>
      </c>
      <c r="V79" s="49">
        <v>4</v>
      </c>
      <c r="W79" s="49">
        <v>5</v>
      </c>
      <c r="X79" s="49">
        <v>3</v>
      </c>
      <c r="Y79" s="49">
        <v>5</v>
      </c>
      <c r="Z79" s="49">
        <v>5</v>
      </c>
      <c r="AA79" s="49">
        <v>3</v>
      </c>
      <c r="AB79" s="49">
        <v>5</v>
      </c>
      <c r="AC79" s="49">
        <v>5</v>
      </c>
      <c r="AD79" s="49">
        <v>5</v>
      </c>
      <c r="AE79" s="49">
        <v>5</v>
      </c>
      <c r="AF79" s="49">
        <v>4</v>
      </c>
      <c r="AG79" s="49">
        <v>5</v>
      </c>
      <c r="AH79" s="49">
        <v>5</v>
      </c>
      <c r="AI79" s="49">
        <v>5</v>
      </c>
      <c r="AJ79" s="49">
        <v>5</v>
      </c>
      <c r="AK79" s="49">
        <v>5</v>
      </c>
      <c r="AL79" s="49">
        <v>5</v>
      </c>
      <c r="AM79" s="49">
        <v>5</v>
      </c>
      <c r="AN79" s="49">
        <v>5</v>
      </c>
      <c r="AO79" s="49">
        <v>5</v>
      </c>
      <c r="AP79" s="49">
        <v>5</v>
      </c>
      <c r="AQ79" s="49">
        <v>5</v>
      </c>
      <c r="AR79" s="49">
        <v>5</v>
      </c>
      <c r="AS79" s="42">
        <v>2</v>
      </c>
    </row>
    <row r="80" spans="1:45" x14ac:dyDescent="0.25">
      <c r="A80" s="43">
        <v>79</v>
      </c>
      <c r="B80" s="49" t="s">
        <v>388</v>
      </c>
      <c r="C80" s="55" t="s">
        <v>512</v>
      </c>
      <c r="D80" s="55" t="s">
        <v>91</v>
      </c>
      <c r="E80" s="53">
        <f>VLOOKUP(B80,'Nilai Raport'!$B$2:$D$215,3,0)</f>
        <v>86.153846150000007</v>
      </c>
      <c r="F80" s="45" cm="1">
        <f t="array" ref="F80">ROUND(E80:E80,0)</f>
        <v>86</v>
      </c>
      <c r="G80" s="49">
        <v>3</v>
      </c>
      <c r="H80" s="49">
        <v>3</v>
      </c>
      <c r="I80" s="49">
        <v>2</v>
      </c>
      <c r="J80" s="49">
        <v>3</v>
      </c>
      <c r="K80" s="49">
        <v>3</v>
      </c>
      <c r="L80" s="49">
        <v>4</v>
      </c>
      <c r="M80" s="49">
        <v>2</v>
      </c>
      <c r="N80" s="49">
        <v>2</v>
      </c>
      <c r="O80" s="49">
        <v>1</v>
      </c>
      <c r="P80" s="49">
        <v>2</v>
      </c>
      <c r="Q80" s="49">
        <v>4</v>
      </c>
      <c r="R80" s="49">
        <v>3</v>
      </c>
      <c r="S80" s="49">
        <v>4</v>
      </c>
      <c r="T80" s="49">
        <v>3</v>
      </c>
      <c r="U80" s="49">
        <v>3</v>
      </c>
      <c r="V80" s="49">
        <v>3</v>
      </c>
      <c r="W80" s="49">
        <v>3</v>
      </c>
      <c r="X80" s="49">
        <v>4</v>
      </c>
      <c r="Y80" s="49">
        <v>3</v>
      </c>
      <c r="Z80" s="49">
        <v>3</v>
      </c>
      <c r="AA80" s="49">
        <v>3</v>
      </c>
      <c r="AB80" s="49">
        <v>3</v>
      </c>
      <c r="AC80" s="49">
        <v>3</v>
      </c>
      <c r="AD80" s="49">
        <v>4</v>
      </c>
      <c r="AE80" s="49">
        <v>3</v>
      </c>
      <c r="AF80" s="49">
        <v>3</v>
      </c>
      <c r="AG80" s="49">
        <v>3</v>
      </c>
      <c r="AH80" s="49">
        <v>3</v>
      </c>
      <c r="AI80" s="49">
        <v>3</v>
      </c>
      <c r="AJ80" s="49">
        <v>4</v>
      </c>
      <c r="AK80" s="49">
        <v>3</v>
      </c>
      <c r="AL80" s="49">
        <v>3</v>
      </c>
      <c r="AM80" s="49">
        <v>4</v>
      </c>
      <c r="AN80" s="49">
        <v>3</v>
      </c>
      <c r="AO80" s="49">
        <v>3</v>
      </c>
      <c r="AP80" s="49">
        <v>4</v>
      </c>
      <c r="AQ80" s="49">
        <v>3</v>
      </c>
      <c r="AR80" s="49">
        <v>4</v>
      </c>
      <c r="AS80" s="42">
        <v>3</v>
      </c>
    </row>
    <row r="81" spans="1:45" x14ac:dyDescent="0.25">
      <c r="A81" s="43">
        <v>80</v>
      </c>
      <c r="B81" s="49" t="s">
        <v>390</v>
      </c>
      <c r="C81" s="55" t="s">
        <v>512</v>
      </c>
      <c r="D81" s="55" t="s">
        <v>91</v>
      </c>
      <c r="E81" s="53">
        <f>VLOOKUP(B81,'Nilai Raport'!$B$2:$D$215,3,0)</f>
        <v>83.07692308</v>
      </c>
      <c r="F81" s="45" cm="1">
        <f t="array" ref="F81">ROUND(E81:E81,0)</f>
        <v>83</v>
      </c>
      <c r="G81" s="49">
        <v>4</v>
      </c>
      <c r="H81" s="49">
        <v>4</v>
      </c>
      <c r="I81" s="49">
        <v>4</v>
      </c>
      <c r="J81" s="49">
        <v>4</v>
      </c>
      <c r="K81" s="49">
        <v>4</v>
      </c>
      <c r="L81" s="49">
        <v>4</v>
      </c>
      <c r="M81" s="49">
        <v>3</v>
      </c>
      <c r="N81" s="49">
        <v>4</v>
      </c>
      <c r="O81" s="49">
        <v>4</v>
      </c>
      <c r="P81" s="49">
        <v>4</v>
      </c>
      <c r="Q81" s="49">
        <v>4</v>
      </c>
      <c r="R81" s="49">
        <v>3</v>
      </c>
      <c r="S81" s="49">
        <v>3</v>
      </c>
      <c r="T81" s="49">
        <v>3</v>
      </c>
      <c r="U81" s="49">
        <v>4</v>
      </c>
      <c r="V81" s="49">
        <v>3</v>
      </c>
      <c r="W81" s="49">
        <v>3</v>
      </c>
      <c r="X81" s="49">
        <v>4</v>
      </c>
      <c r="Y81" s="49">
        <v>4</v>
      </c>
      <c r="Z81" s="49">
        <v>4</v>
      </c>
      <c r="AA81" s="49">
        <v>4</v>
      </c>
      <c r="AB81" s="49">
        <v>4</v>
      </c>
      <c r="AC81" s="49">
        <v>4</v>
      </c>
      <c r="AD81" s="49">
        <v>4</v>
      </c>
      <c r="AE81" s="49">
        <v>4</v>
      </c>
      <c r="AF81" s="49">
        <v>3</v>
      </c>
      <c r="AG81" s="49">
        <v>4</v>
      </c>
      <c r="AH81" s="49">
        <v>5</v>
      </c>
      <c r="AI81" s="49">
        <v>4</v>
      </c>
      <c r="AJ81" s="49">
        <v>4</v>
      </c>
      <c r="AK81" s="49">
        <v>4</v>
      </c>
      <c r="AL81" s="49">
        <v>3</v>
      </c>
      <c r="AM81" s="49">
        <v>4</v>
      </c>
      <c r="AN81" s="49">
        <v>4</v>
      </c>
      <c r="AO81" s="49">
        <v>3</v>
      </c>
      <c r="AP81" s="49">
        <v>4</v>
      </c>
      <c r="AQ81" s="49">
        <v>4</v>
      </c>
      <c r="AR81" s="49">
        <v>4</v>
      </c>
      <c r="AS81" s="42">
        <v>2</v>
      </c>
    </row>
    <row r="82" spans="1:45" x14ac:dyDescent="0.25">
      <c r="A82" s="43">
        <v>81</v>
      </c>
      <c r="B82" s="48" t="s">
        <v>391</v>
      </c>
      <c r="C82" s="54" t="s">
        <v>512</v>
      </c>
      <c r="D82" s="54" t="s">
        <v>91</v>
      </c>
      <c r="E82" s="53">
        <f>VLOOKUP(B82,'Nilai Raport'!$B$2:$D$215,3,0)</f>
        <v>83.230769230000007</v>
      </c>
      <c r="F82" s="45" cm="1">
        <f t="array" ref="F82">ROUND(E82:E82,0)</f>
        <v>83</v>
      </c>
      <c r="G82" s="48">
        <v>4</v>
      </c>
      <c r="H82" s="48">
        <v>5</v>
      </c>
      <c r="I82" s="48">
        <v>5</v>
      </c>
      <c r="J82" s="48">
        <v>5</v>
      </c>
      <c r="K82" s="48">
        <v>4</v>
      </c>
      <c r="L82" s="48">
        <v>5</v>
      </c>
      <c r="M82" s="48">
        <v>1</v>
      </c>
      <c r="N82" s="48">
        <v>5</v>
      </c>
      <c r="O82" s="48">
        <v>5</v>
      </c>
      <c r="P82" s="48">
        <v>5</v>
      </c>
      <c r="Q82" s="48">
        <v>4</v>
      </c>
      <c r="R82" s="48">
        <v>4</v>
      </c>
      <c r="S82" s="48">
        <v>4</v>
      </c>
      <c r="T82" s="48">
        <v>4</v>
      </c>
      <c r="U82" s="48">
        <v>5</v>
      </c>
      <c r="V82" s="48">
        <v>4</v>
      </c>
      <c r="W82" s="48">
        <v>4</v>
      </c>
      <c r="X82" s="48">
        <v>4</v>
      </c>
      <c r="Y82" s="48">
        <v>4</v>
      </c>
      <c r="Z82" s="48">
        <v>4</v>
      </c>
      <c r="AA82" s="48">
        <v>4</v>
      </c>
      <c r="AB82" s="48">
        <v>4</v>
      </c>
      <c r="AC82" s="48">
        <v>4</v>
      </c>
      <c r="AD82" s="48">
        <v>4</v>
      </c>
      <c r="AE82" s="48">
        <v>4</v>
      </c>
      <c r="AF82" s="48">
        <v>4</v>
      </c>
      <c r="AG82" s="48">
        <v>4</v>
      </c>
      <c r="AH82" s="48">
        <v>5</v>
      </c>
      <c r="AI82" s="48">
        <v>4</v>
      </c>
      <c r="AJ82" s="48">
        <v>5</v>
      </c>
      <c r="AK82" s="48">
        <v>4</v>
      </c>
      <c r="AL82" s="48">
        <v>4</v>
      </c>
      <c r="AM82" s="48">
        <v>4</v>
      </c>
      <c r="AN82" s="48">
        <v>5</v>
      </c>
      <c r="AO82" s="48">
        <v>4</v>
      </c>
      <c r="AP82" s="48">
        <v>4</v>
      </c>
      <c r="AQ82" s="48">
        <v>4</v>
      </c>
      <c r="AR82" s="48">
        <v>4</v>
      </c>
      <c r="AS82" s="42">
        <v>2</v>
      </c>
    </row>
    <row r="83" spans="1:45" x14ac:dyDescent="0.25">
      <c r="A83" s="43">
        <v>82</v>
      </c>
      <c r="B83" s="49" t="s">
        <v>392</v>
      </c>
      <c r="C83" s="55" t="s">
        <v>512</v>
      </c>
      <c r="D83" s="55" t="s">
        <v>91</v>
      </c>
      <c r="E83" s="53">
        <f>VLOOKUP(B83,'Nilai Raport'!$B$2:$D$215,3,0)</f>
        <v>84.153846150000007</v>
      </c>
      <c r="F83" s="45" cm="1">
        <f t="array" ref="F83">ROUND(E83:E83,0)</f>
        <v>84</v>
      </c>
      <c r="G83" s="49">
        <v>5</v>
      </c>
      <c r="H83" s="49">
        <v>5</v>
      </c>
      <c r="I83" s="49">
        <v>5</v>
      </c>
      <c r="J83" s="49">
        <v>5</v>
      </c>
      <c r="K83" s="49">
        <v>5</v>
      </c>
      <c r="L83" s="49">
        <v>5</v>
      </c>
      <c r="M83" s="49">
        <v>3</v>
      </c>
      <c r="N83" s="49">
        <v>3</v>
      </c>
      <c r="O83" s="49">
        <v>5</v>
      </c>
      <c r="P83" s="49">
        <v>5</v>
      </c>
      <c r="Q83" s="49">
        <v>4</v>
      </c>
      <c r="R83" s="49">
        <v>4</v>
      </c>
      <c r="S83" s="49">
        <v>5</v>
      </c>
      <c r="T83" s="49">
        <v>4</v>
      </c>
      <c r="U83" s="49">
        <v>5</v>
      </c>
      <c r="V83" s="49">
        <v>5</v>
      </c>
      <c r="W83" s="49">
        <v>5</v>
      </c>
      <c r="X83" s="49">
        <v>4</v>
      </c>
      <c r="Y83" s="49">
        <v>5</v>
      </c>
      <c r="Z83" s="49">
        <v>3</v>
      </c>
      <c r="AA83" s="49">
        <v>5</v>
      </c>
      <c r="AB83" s="49">
        <v>5</v>
      </c>
      <c r="AC83" s="49">
        <v>5</v>
      </c>
      <c r="AD83" s="49">
        <v>5</v>
      </c>
      <c r="AE83" s="49">
        <v>5</v>
      </c>
      <c r="AF83" s="49">
        <v>5</v>
      </c>
      <c r="AG83" s="49">
        <v>5</v>
      </c>
      <c r="AH83" s="49">
        <v>3</v>
      </c>
      <c r="AI83" s="49">
        <v>5</v>
      </c>
      <c r="AJ83" s="49">
        <v>5</v>
      </c>
      <c r="AK83" s="49">
        <v>5</v>
      </c>
      <c r="AL83" s="49">
        <v>5</v>
      </c>
      <c r="AM83" s="49">
        <v>5</v>
      </c>
      <c r="AN83" s="49">
        <v>5</v>
      </c>
      <c r="AO83" s="49">
        <v>4</v>
      </c>
      <c r="AP83" s="49">
        <v>5</v>
      </c>
      <c r="AQ83" s="49">
        <v>4</v>
      </c>
      <c r="AR83" s="49">
        <v>5</v>
      </c>
      <c r="AS83" s="42">
        <v>2</v>
      </c>
    </row>
    <row r="84" spans="1:45" x14ac:dyDescent="0.25">
      <c r="A84" s="43">
        <v>83</v>
      </c>
      <c r="B84" s="48" t="s">
        <v>393</v>
      </c>
      <c r="C84" s="54" t="s">
        <v>512</v>
      </c>
      <c r="D84" s="54" t="s">
        <v>91</v>
      </c>
      <c r="E84" s="53">
        <f>VLOOKUP(B84,'Nilai Raport'!$B$2:$D$215,3,0)</f>
        <v>83.92307692</v>
      </c>
      <c r="F84" s="45" cm="1">
        <f t="array" ref="F84">ROUND(E84:E84,0)</f>
        <v>84</v>
      </c>
      <c r="G84" s="48">
        <v>5</v>
      </c>
      <c r="H84" s="48">
        <v>5</v>
      </c>
      <c r="I84" s="48">
        <v>5</v>
      </c>
      <c r="J84" s="48">
        <v>5</v>
      </c>
      <c r="K84" s="48">
        <v>4</v>
      </c>
      <c r="L84" s="48">
        <v>5</v>
      </c>
      <c r="M84" s="48">
        <v>5</v>
      </c>
      <c r="N84" s="48">
        <v>2</v>
      </c>
      <c r="O84" s="48">
        <v>5</v>
      </c>
      <c r="P84" s="48">
        <v>5</v>
      </c>
      <c r="Q84" s="48">
        <v>5</v>
      </c>
      <c r="R84" s="48">
        <v>5</v>
      </c>
      <c r="S84" s="48">
        <v>5</v>
      </c>
      <c r="T84" s="48">
        <v>5</v>
      </c>
      <c r="U84" s="48">
        <v>5</v>
      </c>
      <c r="V84" s="48">
        <v>5</v>
      </c>
      <c r="W84" s="48">
        <v>4</v>
      </c>
      <c r="X84" s="48">
        <v>4</v>
      </c>
      <c r="Y84" s="48">
        <v>5</v>
      </c>
      <c r="Z84" s="48">
        <v>5</v>
      </c>
      <c r="AA84" s="48">
        <v>4</v>
      </c>
      <c r="AB84" s="48">
        <v>5</v>
      </c>
      <c r="AC84" s="48">
        <v>5</v>
      </c>
      <c r="AD84" s="48">
        <v>5</v>
      </c>
      <c r="AE84" s="48">
        <v>5</v>
      </c>
      <c r="AF84" s="48">
        <v>5</v>
      </c>
      <c r="AG84" s="48">
        <v>5</v>
      </c>
      <c r="AH84" s="48">
        <v>4</v>
      </c>
      <c r="AI84" s="48">
        <v>5</v>
      </c>
      <c r="AJ84" s="48">
        <v>5</v>
      </c>
      <c r="AK84" s="48">
        <v>5</v>
      </c>
      <c r="AL84" s="48">
        <v>5</v>
      </c>
      <c r="AM84" s="48">
        <v>5</v>
      </c>
      <c r="AN84" s="48">
        <v>5</v>
      </c>
      <c r="AO84" s="48">
        <v>4</v>
      </c>
      <c r="AP84" s="48">
        <v>4</v>
      </c>
      <c r="AQ84" s="48">
        <v>5</v>
      </c>
      <c r="AR84" s="48">
        <v>5</v>
      </c>
      <c r="AS84" s="42">
        <v>2</v>
      </c>
    </row>
    <row r="85" spans="1:45" x14ac:dyDescent="0.25">
      <c r="A85" s="43">
        <v>84</v>
      </c>
      <c r="B85" s="49" t="s">
        <v>394</v>
      </c>
      <c r="C85" s="55" t="s">
        <v>512</v>
      </c>
      <c r="D85" s="55" t="s">
        <v>91</v>
      </c>
      <c r="E85" s="53">
        <f>VLOOKUP(B85,'Nilai Raport'!$B$2:$D$215,3,0)</f>
        <v>86</v>
      </c>
      <c r="F85" s="45" cm="1">
        <f t="array" ref="F85">ROUND(E85:E85,0)</f>
        <v>86</v>
      </c>
      <c r="G85" s="49">
        <v>5</v>
      </c>
      <c r="H85" s="49">
        <v>5</v>
      </c>
      <c r="I85" s="49">
        <v>5</v>
      </c>
      <c r="J85" s="49">
        <v>5</v>
      </c>
      <c r="K85" s="49">
        <v>5</v>
      </c>
      <c r="L85" s="49">
        <v>5</v>
      </c>
      <c r="M85" s="49">
        <v>5</v>
      </c>
      <c r="N85" s="49">
        <v>4</v>
      </c>
      <c r="O85" s="49">
        <v>5</v>
      </c>
      <c r="P85" s="49">
        <v>4</v>
      </c>
      <c r="Q85" s="49">
        <v>5</v>
      </c>
      <c r="R85" s="49">
        <v>5</v>
      </c>
      <c r="S85" s="49">
        <v>5</v>
      </c>
      <c r="T85" s="49">
        <v>5</v>
      </c>
      <c r="U85" s="49">
        <v>5</v>
      </c>
      <c r="V85" s="49">
        <v>5</v>
      </c>
      <c r="W85" s="49">
        <v>5</v>
      </c>
      <c r="X85" s="49">
        <v>4</v>
      </c>
      <c r="Y85" s="49">
        <v>4</v>
      </c>
      <c r="Z85" s="49">
        <v>5</v>
      </c>
      <c r="AA85" s="49">
        <v>5</v>
      </c>
      <c r="AB85" s="49">
        <v>5</v>
      </c>
      <c r="AC85" s="49">
        <v>5</v>
      </c>
      <c r="AD85" s="49">
        <v>5</v>
      </c>
      <c r="AE85" s="49">
        <v>5</v>
      </c>
      <c r="AF85" s="49">
        <v>5</v>
      </c>
      <c r="AG85" s="49">
        <v>5</v>
      </c>
      <c r="AH85" s="49">
        <v>5</v>
      </c>
      <c r="AI85" s="49">
        <v>5</v>
      </c>
      <c r="AJ85" s="49">
        <v>5</v>
      </c>
      <c r="AK85" s="49">
        <v>5</v>
      </c>
      <c r="AL85" s="49">
        <v>5</v>
      </c>
      <c r="AM85" s="49">
        <v>4</v>
      </c>
      <c r="AN85" s="49">
        <v>4</v>
      </c>
      <c r="AO85" s="49">
        <v>5</v>
      </c>
      <c r="AP85" s="49">
        <v>5</v>
      </c>
      <c r="AQ85" s="49">
        <v>5</v>
      </c>
      <c r="AR85" s="49">
        <v>5</v>
      </c>
      <c r="AS85" s="42">
        <v>3</v>
      </c>
    </row>
    <row r="86" spans="1:45" x14ac:dyDescent="0.25">
      <c r="A86" s="43">
        <v>85</v>
      </c>
      <c r="B86" s="48" t="s">
        <v>395</v>
      </c>
      <c r="C86" s="54" t="s">
        <v>512</v>
      </c>
      <c r="D86" s="54" t="s">
        <v>91</v>
      </c>
      <c r="E86" s="53">
        <f>VLOOKUP(B86,'Nilai Raport'!$B$2:$D$215,3,0)</f>
        <v>86.38461538</v>
      </c>
      <c r="F86" s="45" cm="1">
        <f t="array" ref="F86">ROUND(E86:E86,0)</f>
        <v>86</v>
      </c>
      <c r="G86" s="48">
        <v>5</v>
      </c>
      <c r="H86" s="48">
        <v>5</v>
      </c>
      <c r="I86" s="48">
        <v>5</v>
      </c>
      <c r="J86" s="48">
        <v>5</v>
      </c>
      <c r="K86" s="48">
        <v>5</v>
      </c>
      <c r="L86" s="48">
        <v>5</v>
      </c>
      <c r="M86" s="48">
        <v>5</v>
      </c>
      <c r="N86" s="48">
        <v>5</v>
      </c>
      <c r="O86" s="48">
        <v>5</v>
      </c>
      <c r="P86" s="48">
        <v>5</v>
      </c>
      <c r="Q86" s="48">
        <v>4</v>
      </c>
      <c r="R86" s="48">
        <v>3</v>
      </c>
      <c r="S86" s="48">
        <v>3</v>
      </c>
      <c r="T86" s="48">
        <v>3</v>
      </c>
      <c r="U86" s="48">
        <v>4</v>
      </c>
      <c r="V86" s="48">
        <v>3</v>
      </c>
      <c r="W86" s="48">
        <v>4</v>
      </c>
      <c r="X86" s="48">
        <v>3</v>
      </c>
      <c r="Y86" s="48">
        <v>5</v>
      </c>
      <c r="Z86" s="48">
        <v>3</v>
      </c>
      <c r="AA86" s="48">
        <v>5</v>
      </c>
      <c r="AB86" s="48">
        <v>4</v>
      </c>
      <c r="AC86" s="48">
        <v>4</v>
      </c>
      <c r="AD86" s="48">
        <v>3</v>
      </c>
      <c r="AE86" s="48">
        <v>4</v>
      </c>
      <c r="AF86" s="48">
        <v>4</v>
      </c>
      <c r="AG86" s="48">
        <v>5</v>
      </c>
      <c r="AH86" s="48">
        <v>4</v>
      </c>
      <c r="AI86" s="48">
        <v>4</v>
      </c>
      <c r="AJ86" s="48">
        <v>3</v>
      </c>
      <c r="AK86" s="48">
        <v>3</v>
      </c>
      <c r="AL86" s="48">
        <v>3</v>
      </c>
      <c r="AM86" s="48">
        <v>4</v>
      </c>
      <c r="AN86" s="48">
        <v>4</v>
      </c>
      <c r="AO86" s="48">
        <v>4</v>
      </c>
      <c r="AP86" s="48">
        <v>5</v>
      </c>
      <c r="AQ86" s="48">
        <v>5</v>
      </c>
      <c r="AR86" s="48">
        <v>5</v>
      </c>
      <c r="AS86" s="42">
        <v>3</v>
      </c>
    </row>
    <row r="87" spans="1:45" x14ac:dyDescent="0.25">
      <c r="A87" s="43">
        <v>86</v>
      </c>
      <c r="B87" s="48" t="s">
        <v>397</v>
      </c>
      <c r="C87" s="54" t="s">
        <v>512</v>
      </c>
      <c r="D87" s="54" t="s">
        <v>91</v>
      </c>
      <c r="E87" s="53">
        <f>VLOOKUP(B87,'Nilai Raport'!$B$2:$D$215,3,0)</f>
        <v>84.846153849999993</v>
      </c>
      <c r="F87" s="45" cm="1">
        <f t="array" ref="F87">ROUND(E87:E87,0)</f>
        <v>85</v>
      </c>
      <c r="G87" s="48">
        <v>3</v>
      </c>
      <c r="H87" s="48">
        <v>2</v>
      </c>
      <c r="I87" s="48">
        <v>3</v>
      </c>
      <c r="J87" s="48">
        <v>3</v>
      </c>
      <c r="K87" s="48">
        <v>3</v>
      </c>
      <c r="L87" s="48">
        <v>4</v>
      </c>
      <c r="M87" s="48">
        <v>3</v>
      </c>
      <c r="N87" s="48">
        <v>2</v>
      </c>
      <c r="O87" s="48">
        <v>1</v>
      </c>
      <c r="P87" s="48">
        <v>2</v>
      </c>
      <c r="Q87" s="48">
        <v>5</v>
      </c>
      <c r="R87" s="48">
        <v>5</v>
      </c>
      <c r="S87" s="48">
        <v>5</v>
      </c>
      <c r="T87" s="48">
        <v>5</v>
      </c>
      <c r="U87" s="48">
        <v>5</v>
      </c>
      <c r="V87" s="48">
        <v>4</v>
      </c>
      <c r="W87" s="48">
        <v>3</v>
      </c>
      <c r="X87" s="48">
        <v>5</v>
      </c>
      <c r="Y87" s="48">
        <v>5</v>
      </c>
      <c r="Z87" s="48">
        <v>4</v>
      </c>
      <c r="AA87" s="48">
        <v>4</v>
      </c>
      <c r="AB87" s="48">
        <v>5</v>
      </c>
      <c r="AC87" s="48">
        <v>5</v>
      </c>
      <c r="AD87" s="48">
        <v>5</v>
      </c>
      <c r="AE87" s="48">
        <v>5</v>
      </c>
      <c r="AF87" s="48">
        <v>5</v>
      </c>
      <c r="AG87" s="48">
        <v>5</v>
      </c>
      <c r="AH87" s="48">
        <v>5</v>
      </c>
      <c r="AI87" s="48">
        <v>5</v>
      </c>
      <c r="AJ87" s="48">
        <v>5</v>
      </c>
      <c r="AK87" s="48">
        <v>4</v>
      </c>
      <c r="AL87" s="48">
        <v>5</v>
      </c>
      <c r="AM87" s="48">
        <v>5</v>
      </c>
      <c r="AN87" s="48">
        <v>5</v>
      </c>
      <c r="AO87" s="48">
        <v>4</v>
      </c>
      <c r="AP87" s="48">
        <v>5</v>
      </c>
      <c r="AQ87" s="48">
        <v>5</v>
      </c>
      <c r="AR87" s="48">
        <v>5</v>
      </c>
      <c r="AS87" s="42">
        <v>2</v>
      </c>
    </row>
    <row r="88" spans="1:45" x14ac:dyDescent="0.25">
      <c r="A88" s="43">
        <v>87</v>
      </c>
      <c r="B88" s="48" t="s">
        <v>399</v>
      </c>
      <c r="C88" s="54" t="s">
        <v>511</v>
      </c>
      <c r="D88" s="54" t="s">
        <v>91</v>
      </c>
      <c r="E88" s="53">
        <f>VLOOKUP(B88,'Nilai Raport'!$B$2:$D$215,3,0)</f>
        <v>85</v>
      </c>
      <c r="F88" s="45" cm="1">
        <f t="array" ref="F88">ROUND(E88:E88,0)</f>
        <v>85</v>
      </c>
      <c r="G88" s="48">
        <v>4</v>
      </c>
      <c r="H88" s="48">
        <v>4</v>
      </c>
      <c r="I88" s="48">
        <v>5</v>
      </c>
      <c r="J88" s="48">
        <v>4</v>
      </c>
      <c r="K88" s="48">
        <v>4</v>
      </c>
      <c r="L88" s="48">
        <v>5</v>
      </c>
      <c r="M88" s="48">
        <v>5</v>
      </c>
      <c r="N88" s="48">
        <v>5</v>
      </c>
      <c r="O88" s="48">
        <v>5</v>
      </c>
      <c r="P88" s="48">
        <v>3</v>
      </c>
      <c r="Q88" s="48">
        <v>5</v>
      </c>
      <c r="R88" s="48">
        <v>5</v>
      </c>
      <c r="S88" s="48">
        <v>5</v>
      </c>
      <c r="T88" s="48">
        <v>5</v>
      </c>
      <c r="U88" s="48">
        <v>5</v>
      </c>
      <c r="V88" s="48">
        <v>4</v>
      </c>
      <c r="W88" s="48">
        <v>5</v>
      </c>
      <c r="X88" s="48">
        <v>5</v>
      </c>
      <c r="Y88" s="48">
        <v>5</v>
      </c>
      <c r="Z88" s="48">
        <v>5</v>
      </c>
      <c r="AA88" s="48">
        <v>5</v>
      </c>
      <c r="AB88" s="48">
        <v>5</v>
      </c>
      <c r="AC88" s="48">
        <v>5</v>
      </c>
      <c r="AD88" s="48">
        <v>5</v>
      </c>
      <c r="AE88" s="48">
        <v>5</v>
      </c>
      <c r="AF88" s="48">
        <v>5</v>
      </c>
      <c r="AG88" s="48">
        <v>5</v>
      </c>
      <c r="AH88" s="48">
        <v>5</v>
      </c>
      <c r="AI88" s="48">
        <v>5</v>
      </c>
      <c r="AJ88" s="48">
        <v>4</v>
      </c>
      <c r="AK88" s="48">
        <v>4</v>
      </c>
      <c r="AL88" s="48">
        <v>3</v>
      </c>
      <c r="AM88" s="48">
        <v>4</v>
      </c>
      <c r="AN88" s="48">
        <v>4</v>
      </c>
      <c r="AO88" s="48">
        <v>4</v>
      </c>
      <c r="AP88" s="48">
        <v>4</v>
      </c>
      <c r="AQ88" s="48">
        <v>4</v>
      </c>
      <c r="AR88" s="48">
        <v>4</v>
      </c>
      <c r="AS88" s="42">
        <v>2</v>
      </c>
    </row>
    <row r="89" spans="1:45" x14ac:dyDescent="0.25">
      <c r="A89" s="43">
        <v>88</v>
      </c>
      <c r="B89" s="49" t="s">
        <v>400</v>
      </c>
      <c r="C89" s="55" t="s">
        <v>512</v>
      </c>
      <c r="D89" s="55" t="s">
        <v>91</v>
      </c>
      <c r="E89" s="53">
        <f>VLOOKUP(B89,'Nilai Raport'!$B$2:$D$215,3,0)</f>
        <v>84</v>
      </c>
      <c r="F89" s="45" cm="1">
        <f t="array" ref="F89">ROUND(E89:E89,0)</f>
        <v>84</v>
      </c>
      <c r="G89" s="49">
        <v>5</v>
      </c>
      <c r="H89" s="49">
        <v>3</v>
      </c>
      <c r="I89" s="49">
        <v>4</v>
      </c>
      <c r="J89" s="49">
        <v>5</v>
      </c>
      <c r="K89" s="49">
        <v>4</v>
      </c>
      <c r="L89" s="49">
        <v>5</v>
      </c>
      <c r="M89" s="49">
        <v>5</v>
      </c>
      <c r="N89" s="49">
        <v>5</v>
      </c>
      <c r="O89" s="49">
        <v>5</v>
      </c>
      <c r="P89" s="49">
        <v>3</v>
      </c>
      <c r="Q89" s="49">
        <v>4</v>
      </c>
      <c r="R89" s="49">
        <v>4</v>
      </c>
      <c r="S89" s="49">
        <v>4</v>
      </c>
      <c r="T89" s="49">
        <v>4</v>
      </c>
      <c r="U89" s="49">
        <v>4</v>
      </c>
      <c r="V89" s="49">
        <v>4</v>
      </c>
      <c r="W89" s="49">
        <v>4</v>
      </c>
      <c r="X89" s="49">
        <v>3</v>
      </c>
      <c r="Y89" s="49">
        <v>4</v>
      </c>
      <c r="Z89" s="49">
        <v>4</v>
      </c>
      <c r="AA89" s="49">
        <v>5</v>
      </c>
      <c r="AB89" s="49">
        <v>4</v>
      </c>
      <c r="AC89" s="49">
        <v>4</v>
      </c>
      <c r="AD89" s="49">
        <v>5</v>
      </c>
      <c r="AE89" s="49">
        <v>4</v>
      </c>
      <c r="AF89" s="49">
        <v>4</v>
      </c>
      <c r="AG89" s="49">
        <v>5</v>
      </c>
      <c r="AH89" s="49">
        <v>4</v>
      </c>
      <c r="AI89" s="49">
        <v>4</v>
      </c>
      <c r="AJ89" s="49">
        <v>5</v>
      </c>
      <c r="AK89" s="49">
        <v>5</v>
      </c>
      <c r="AL89" s="49">
        <v>4</v>
      </c>
      <c r="AM89" s="49">
        <v>4</v>
      </c>
      <c r="AN89" s="49">
        <v>5</v>
      </c>
      <c r="AO89" s="49">
        <v>3</v>
      </c>
      <c r="AP89" s="49">
        <v>5</v>
      </c>
      <c r="AQ89" s="49">
        <v>5</v>
      </c>
      <c r="AR89" s="49">
        <v>3</v>
      </c>
      <c r="AS89" s="42">
        <v>2</v>
      </c>
    </row>
    <row r="90" spans="1:45" x14ac:dyDescent="0.25">
      <c r="A90" s="43">
        <v>89</v>
      </c>
      <c r="B90" s="48" t="s">
        <v>401</v>
      </c>
      <c r="C90" s="54" t="s">
        <v>512</v>
      </c>
      <c r="D90" s="54" t="s">
        <v>91</v>
      </c>
      <c r="E90" s="53">
        <f>VLOOKUP(B90,'Nilai Raport'!$B$2:$D$215,3,0)</f>
        <v>83.61538462</v>
      </c>
      <c r="F90" s="45" cm="1">
        <f t="array" ref="F90">ROUND(E90:E90,0)</f>
        <v>84</v>
      </c>
      <c r="G90" s="48">
        <v>4</v>
      </c>
      <c r="H90" s="48">
        <v>4</v>
      </c>
      <c r="I90" s="48">
        <v>2</v>
      </c>
      <c r="J90" s="48">
        <v>3</v>
      </c>
      <c r="K90" s="48">
        <v>3</v>
      </c>
      <c r="L90" s="48">
        <v>2</v>
      </c>
      <c r="M90" s="48">
        <v>3</v>
      </c>
      <c r="N90" s="48">
        <v>4</v>
      </c>
      <c r="O90" s="48">
        <v>3</v>
      </c>
      <c r="P90" s="48">
        <v>3</v>
      </c>
      <c r="Q90" s="48">
        <v>5</v>
      </c>
      <c r="R90" s="48">
        <v>5</v>
      </c>
      <c r="S90" s="48">
        <v>5</v>
      </c>
      <c r="T90" s="48">
        <v>5</v>
      </c>
      <c r="U90" s="48">
        <v>5</v>
      </c>
      <c r="V90" s="48">
        <v>5</v>
      </c>
      <c r="W90" s="48">
        <v>5</v>
      </c>
      <c r="X90" s="48">
        <v>5</v>
      </c>
      <c r="Y90" s="48">
        <v>5</v>
      </c>
      <c r="Z90" s="48">
        <v>3</v>
      </c>
      <c r="AA90" s="48">
        <v>5</v>
      </c>
      <c r="AB90" s="48">
        <v>5</v>
      </c>
      <c r="AC90" s="48">
        <v>5</v>
      </c>
      <c r="AD90" s="48">
        <v>5</v>
      </c>
      <c r="AE90" s="48">
        <v>5</v>
      </c>
      <c r="AF90" s="48">
        <v>5</v>
      </c>
      <c r="AG90" s="48">
        <v>5</v>
      </c>
      <c r="AH90" s="48">
        <v>3</v>
      </c>
      <c r="AI90" s="48">
        <v>5</v>
      </c>
      <c r="AJ90" s="48">
        <v>3</v>
      </c>
      <c r="AK90" s="48">
        <v>5</v>
      </c>
      <c r="AL90" s="48">
        <v>5</v>
      </c>
      <c r="AM90" s="48">
        <v>5</v>
      </c>
      <c r="AN90" s="48">
        <v>5</v>
      </c>
      <c r="AO90" s="48">
        <v>5</v>
      </c>
      <c r="AP90" s="48">
        <v>5</v>
      </c>
      <c r="AQ90" s="48">
        <v>5</v>
      </c>
      <c r="AR90" s="48">
        <v>5</v>
      </c>
      <c r="AS90" s="42">
        <v>2</v>
      </c>
    </row>
    <row r="91" spans="1:45" x14ac:dyDescent="0.25">
      <c r="A91" s="43">
        <v>90</v>
      </c>
      <c r="B91" s="49" t="s">
        <v>403</v>
      </c>
      <c r="C91" s="55" t="s">
        <v>512</v>
      </c>
      <c r="D91" s="55" t="s">
        <v>91</v>
      </c>
      <c r="E91" s="53">
        <f>VLOOKUP(B91,'Nilai Raport'!$B$2:$D$215,3,0)</f>
        <v>85.46153846</v>
      </c>
      <c r="F91" s="45" cm="1">
        <f t="array" ref="F91">ROUND(E91:E91,0)</f>
        <v>85</v>
      </c>
      <c r="G91" s="49">
        <v>3</v>
      </c>
      <c r="H91" s="49">
        <v>3</v>
      </c>
      <c r="I91" s="49">
        <v>2</v>
      </c>
      <c r="J91" s="49">
        <v>3</v>
      </c>
      <c r="K91" s="49">
        <v>3</v>
      </c>
      <c r="L91" s="49">
        <v>3</v>
      </c>
      <c r="M91" s="49">
        <v>3</v>
      </c>
      <c r="N91" s="49">
        <v>3</v>
      </c>
      <c r="O91" s="49">
        <v>4</v>
      </c>
      <c r="P91" s="49">
        <v>2</v>
      </c>
      <c r="Q91" s="49">
        <v>5</v>
      </c>
      <c r="R91" s="49">
        <v>5</v>
      </c>
      <c r="S91" s="49">
        <v>5</v>
      </c>
      <c r="T91" s="49">
        <v>5</v>
      </c>
      <c r="U91" s="49">
        <v>5</v>
      </c>
      <c r="V91" s="49">
        <v>5</v>
      </c>
      <c r="W91" s="49">
        <v>4</v>
      </c>
      <c r="X91" s="49">
        <v>3</v>
      </c>
      <c r="Y91" s="49">
        <v>5</v>
      </c>
      <c r="Z91" s="49">
        <v>5</v>
      </c>
      <c r="AA91" s="49">
        <v>5</v>
      </c>
      <c r="AB91" s="49">
        <v>5</v>
      </c>
      <c r="AC91" s="49">
        <v>5</v>
      </c>
      <c r="AD91" s="49">
        <v>5</v>
      </c>
      <c r="AE91" s="49">
        <v>5</v>
      </c>
      <c r="AF91" s="49">
        <v>5</v>
      </c>
      <c r="AG91" s="49">
        <v>5</v>
      </c>
      <c r="AH91" s="49">
        <v>4</v>
      </c>
      <c r="AI91" s="49">
        <v>5</v>
      </c>
      <c r="AJ91" s="49">
        <v>5</v>
      </c>
      <c r="AK91" s="49">
        <v>5</v>
      </c>
      <c r="AL91" s="49">
        <v>5</v>
      </c>
      <c r="AM91" s="49">
        <v>4</v>
      </c>
      <c r="AN91" s="49">
        <v>5</v>
      </c>
      <c r="AO91" s="49">
        <v>5</v>
      </c>
      <c r="AP91" s="49">
        <v>5</v>
      </c>
      <c r="AQ91" s="49">
        <v>5</v>
      </c>
      <c r="AR91" s="49">
        <v>5</v>
      </c>
      <c r="AS91" s="42">
        <v>2</v>
      </c>
    </row>
    <row r="92" spans="1:45" x14ac:dyDescent="0.25">
      <c r="A92" s="43">
        <v>91</v>
      </c>
      <c r="B92" s="49" t="s">
        <v>405</v>
      </c>
      <c r="C92" s="55" t="s">
        <v>512</v>
      </c>
      <c r="D92" s="55" t="s">
        <v>91</v>
      </c>
      <c r="E92" s="53">
        <f>VLOOKUP(B92,'Nilai Raport'!$B$2:$D$215,3,0)</f>
        <v>85.92307692</v>
      </c>
      <c r="F92" s="45" cm="1">
        <f t="array" ref="F92">ROUND(E92:E92,0)</f>
        <v>86</v>
      </c>
      <c r="G92" s="49">
        <v>4</v>
      </c>
      <c r="H92" s="49">
        <v>5</v>
      </c>
      <c r="I92" s="49">
        <v>3</v>
      </c>
      <c r="J92" s="49">
        <v>4</v>
      </c>
      <c r="K92" s="49">
        <v>3</v>
      </c>
      <c r="L92" s="49">
        <v>3</v>
      </c>
      <c r="M92" s="49">
        <v>4</v>
      </c>
      <c r="N92" s="49">
        <v>4</v>
      </c>
      <c r="O92" s="49">
        <v>4</v>
      </c>
      <c r="P92" s="49">
        <v>4</v>
      </c>
      <c r="Q92" s="49">
        <v>5</v>
      </c>
      <c r="R92" s="49">
        <v>3</v>
      </c>
      <c r="S92" s="49">
        <v>5</v>
      </c>
      <c r="T92" s="49">
        <v>5</v>
      </c>
      <c r="U92" s="49">
        <v>5</v>
      </c>
      <c r="V92" s="49">
        <v>5</v>
      </c>
      <c r="W92" s="49">
        <v>3</v>
      </c>
      <c r="X92" s="49">
        <v>4</v>
      </c>
      <c r="Y92" s="49">
        <v>5</v>
      </c>
      <c r="Z92" s="49">
        <v>5</v>
      </c>
      <c r="AA92" s="49">
        <v>5</v>
      </c>
      <c r="AB92" s="49">
        <v>5</v>
      </c>
      <c r="AC92" s="49">
        <v>5</v>
      </c>
      <c r="AD92" s="49">
        <v>5</v>
      </c>
      <c r="AE92" s="49">
        <v>5</v>
      </c>
      <c r="AF92" s="49">
        <v>5</v>
      </c>
      <c r="AG92" s="49">
        <v>3</v>
      </c>
      <c r="AH92" s="49">
        <v>3</v>
      </c>
      <c r="AI92" s="49">
        <v>5</v>
      </c>
      <c r="AJ92" s="49">
        <v>5</v>
      </c>
      <c r="AK92" s="49">
        <v>5</v>
      </c>
      <c r="AL92" s="49">
        <v>5</v>
      </c>
      <c r="AM92" s="49">
        <v>5</v>
      </c>
      <c r="AN92" s="49">
        <v>5</v>
      </c>
      <c r="AO92" s="49">
        <v>4</v>
      </c>
      <c r="AP92" s="49">
        <v>2</v>
      </c>
      <c r="AQ92" s="49">
        <v>5</v>
      </c>
      <c r="AR92" s="49">
        <v>5</v>
      </c>
      <c r="AS92" s="42">
        <v>3</v>
      </c>
    </row>
    <row r="93" spans="1:45" x14ac:dyDescent="0.25">
      <c r="A93" s="43">
        <v>92</v>
      </c>
      <c r="B93" s="48" t="s">
        <v>406</v>
      </c>
      <c r="C93" s="54" t="s">
        <v>512</v>
      </c>
      <c r="D93" s="54" t="s">
        <v>91</v>
      </c>
      <c r="E93" s="53">
        <f>VLOOKUP(B93,'Nilai Raport'!$B$2:$D$215,3,0)</f>
        <v>87.38461538</v>
      </c>
      <c r="F93" s="45" cm="1">
        <f t="array" ref="F93">ROUND(E93:E93,0)</f>
        <v>87</v>
      </c>
      <c r="G93" s="48">
        <v>4</v>
      </c>
      <c r="H93" s="48">
        <v>5</v>
      </c>
      <c r="I93" s="48">
        <v>4</v>
      </c>
      <c r="J93" s="48">
        <v>5</v>
      </c>
      <c r="K93" s="48">
        <v>4</v>
      </c>
      <c r="L93" s="48">
        <v>5</v>
      </c>
      <c r="M93" s="48">
        <v>5</v>
      </c>
      <c r="N93" s="48">
        <v>5</v>
      </c>
      <c r="O93" s="48">
        <v>5</v>
      </c>
      <c r="P93" s="48">
        <v>5</v>
      </c>
      <c r="Q93" s="48">
        <v>4</v>
      </c>
      <c r="R93" s="48">
        <v>3</v>
      </c>
      <c r="S93" s="48">
        <v>3</v>
      </c>
      <c r="T93" s="48">
        <v>5</v>
      </c>
      <c r="U93" s="48">
        <v>5</v>
      </c>
      <c r="V93" s="48">
        <v>4</v>
      </c>
      <c r="W93" s="48">
        <v>3</v>
      </c>
      <c r="X93" s="48">
        <v>4</v>
      </c>
      <c r="Y93" s="48">
        <v>4</v>
      </c>
      <c r="Z93" s="48">
        <v>5</v>
      </c>
      <c r="AA93" s="48">
        <v>5</v>
      </c>
      <c r="AB93" s="48">
        <v>4</v>
      </c>
      <c r="AC93" s="48">
        <v>4</v>
      </c>
      <c r="AD93" s="48">
        <v>4</v>
      </c>
      <c r="AE93" s="48">
        <v>4</v>
      </c>
      <c r="AF93" s="48">
        <v>4</v>
      </c>
      <c r="AG93" s="48">
        <v>4</v>
      </c>
      <c r="AH93" s="48">
        <v>4</v>
      </c>
      <c r="AI93" s="48">
        <v>4</v>
      </c>
      <c r="AJ93" s="48">
        <v>5</v>
      </c>
      <c r="AK93" s="48">
        <v>5</v>
      </c>
      <c r="AL93" s="48">
        <v>5</v>
      </c>
      <c r="AM93" s="48">
        <v>4</v>
      </c>
      <c r="AN93" s="48">
        <v>4</v>
      </c>
      <c r="AO93" s="48">
        <v>4</v>
      </c>
      <c r="AP93" s="48">
        <v>5</v>
      </c>
      <c r="AQ93" s="48">
        <v>5</v>
      </c>
      <c r="AR93" s="48">
        <v>5</v>
      </c>
      <c r="AS93" s="42">
        <v>3</v>
      </c>
    </row>
    <row r="94" spans="1:45" x14ac:dyDescent="0.25">
      <c r="A94" s="43">
        <v>93</v>
      </c>
      <c r="B94" s="48" t="s">
        <v>407</v>
      </c>
      <c r="C94" s="54" t="s">
        <v>512</v>
      </c>
      <c r="D94" s="54" t="s">
        <v>47</v>
      </c>
      <c r="E94" s="52">
        <f>VLOOKUP(B94,'Nilai Raport'!$B$2:$D$215,3,0)</f>
        <v>82</v>
      </c>
      <c r="F94" s="45" cm="1">
        <f t="array" ref="F94">ROUND(E94:E94,0)</f>
        <v>82</v>
      </c>
      <c r="G94" s="48">
        <v>2</v>
      </c>
      <c r="H94" s="48">
        <v>2</v>
      </c>
      <c r="I94" s="48">
        <v>2</v>
      </c>
      <c r="J94" s="48">
        <v>2</v>
      </c>
      <c r="K94" s="48">
        <v>2</v>
      </c>
      <c r="L94" s="48">
        <v>1</v>
      </c>
      <c r="M94" s="48">
        <v>3</v>
      </c>
      <c r="N94" s="48">
        <v>3</v>
      </c>
      <c r="O94" s="48">
        <v>3</v>
      </c>
      <c r="P94" s="48">
        <v>2</v>
      </c>
      <c r="Q94" s="48">
        <v>4</v>
      </c>
      <c r="R94" s="48">
        <v>4</v>
      </c>
      <c r="S94" s="48">
        <v>4</v>
      </c>
      <c r="T94" s="48">
        <v>4</v>
      </c>
      <c r="U94" s="48">
        <v>3</v>
      </c>
      <c r="V94" s="48">
        <v>3</v>
      </c>
      <c r="W94" s="48">
        <v>4</v>
      </c>
      <c r="X94" s="48">
        <v>3</v>
      </c>
      <c r="Y94" s="48">
        <v>3</v>
      </c>
      <c r="Z94" s="48">
        <v>4</v>
      </c>
      <c r="AA94" s="48">
        <v>4</v>
      </c>
      <c r="AB94" s="48">
        <v>3</v>
      </c>
      <c r="AC94" s="48">
        <v>3</v>
      </c>
      <c r="AD94" s="48">
        <v>4</v>
      </c>
      <c r="AE94" s="48">
        <v>4</v>
      </c>
      <c r="AF94" s="48">
        <v>3</v>
      </c>
      <c r="AG94" s="48">
        <v>4</v>
      </c>
      <c r="AH94" s="48">
        <v>4</v>
      </c>
      <c r="AI94" s="48">
        <v>3</v>
      </c>
      <c r="AJ94" s="48">
        <v>3</v>
      </c>
      <c r="AK94" s="48">
        <v>3</v>
      </c>
      <c r="AL94" s="48">
        <v>5</v>
      </c>
      <c r="AM94" s="48">
        <v>3</v>
      </c>
      <c r="AN94" s="48">
        <v>4</v>
      </c>
      <c r="AO94" s="48">
        <v>4</v>
      </c>
      <c r="AP94" s="48">
        <v>2</v>
      </c>
      <c r="AQ94" s="48">
        <v>3</v>
      </c>
      <c r="AR94" s="48">
        <v>3</v>
      </c>
      <c r="AS94" s="42">
        <v>2</v>
      </c>
    </row>
    <row r="95" spans="1:45" x14ac:dyDescent="0.25">
      <c r="A95" s="43">
        <v>94</v>
      </c>
      <c r="B95" s="49" t="s">
        <v>409</v>
      </c>
      <c r="C95" s="55" t="s">
        <v>512</v>
      </c>
      <c r="D95" s="55" t="s">
        <v>47</v>
      </c>
      <c r="E95" s="52">
        <f>VLOOKUP(B95,'Nilai Raport'!$B$2:$D$215,3,0)</f>
        <v>84.384615384615387</v>
      </c>
      <c r="F95" s="45" cm="1">
        <f t="array" ref="F95">ROUND(E95:E95,0)</f>
        <v>84</v>
      </c>
      <c r="G95" s="49">
        <v>3</v>
      </c>
      <c r="H95" s="49">
        <v>4</v>
      </c>
      <c r="I95" s="49">
        <v>1</v>
      </c>
      <c r="J95" s="49">
        <v>3</v>
      </c>
      <c r="K95" s="49">
        <v>3</v>
      </c>
      <c r="L95" s="49">
        <v>2</v>
      </c>
      <c r="M95" s="49">
        <v>4</v>
      </c>
      <c r="N95" s="49">
        <v>4</v>
      </c>
      <c r="O95" s="49">
        <v>4</v>
      </c>
      <c r="P95" s="49">
        <v>4</v>
      </c>
      <c r="Q95" s="49">
        <v>3</v>
      </c>
      <c r="R95" s="49">
        <v>3</v>
      </c>
      <c r="S95" s="49">
        <v>3</v>
      </c>
      <c r="T95" s="49">
        <v>4</v>
      </c>
      <c r="U95" s="49">
        <v>4</v>
      </c>
      <c r="V95" s="49">
        <v>3</v>
      </c>
      <c r="W95" s="49">
        <v>4</v>
      </c>
      <c r="X95" s="49">
        <v>3</v>
      </c>
      <c r="Y95" s="49">
        <v>4</v>
      </c>
      <c r="Z95" s="49">
        <v>4</v>
      </c>
      <c r="AA95" s="49">
        <v>3</v>
      </c>
      <c r="AB95" s="49">
        <v>3</v>
      </c>
      <c r="AC95" s="49">
        <v>3</v>
      </c>
      <c r="AD95" s="49">
        <v>4</v>
      </c>
      <c r="AE95" s="49">
        <v>4</v>
      </c>
      <c r="AF95" s="49">
        <v>4</v>
      </c>
      <c r="AG95" s="49">
        <v>4</v>
      </c>
      <c r="AH95" s="49">
        <v>3</v>
      </c>
      <c r="AI95" s="49">
        <v>3</v>
      </c>
      <c r="AJ95" s="49">
        <v>4</v>
      </c>
      <c r="AK95" s="49">
        <v>3</v>
      </c>
      <c r="AL95" s="49">
        <v>3</v>
      </c>
      <c r="AM95" s="49">
        <v>3</v>
      </c>
      <c r="AN95" s="49">
        <v>3</v>
      </c>
      <c r="AO95" s="49">
        <v>3</v>
      </c>
      <c r="AP95" s="49">
        <v>4</v>
      </c>
      <c r="AQ95" s="49">
        <v>4</v>
      </c>
      <c r="AR95" s="49">
        <v>4</v>
      </c>
      <c r="AS95" s="42">
        <v>2</v>
      </c>
    </row>
    <row r="96" spans="1:45" x14ac:dyDescent="0.25">
      <c r="A96" s="43">
        <v>95</v>
      </c>
      <c r="B96" s="48" t="s">
        <v>410</v>
      </c>
      <c r="C96" s="54" t="s">
        <v>511</v>
      </c>
      <c r="D96" s="54" t="s">
        <v>47</v>
      </c>
      <c r="E96" s="52">
        <f>VLOOKUP(B96,'Nilai Raport'!$B$2:$D$215,3,0)</f>
        <v>84.07692307692308</v>
      </c>
      <c r="F96" s="45" cm="1">
        <f t="array" ref="F96">ROUND(E96:E96,0)</f>
        <v>84</v>
      </c>
      <c r="G96" s="48">
        <v>5</v>
      </c>
      <c r="H96" s="48">
        <v>3</v>
      </c>
      <c r="I96" s="48">
        <v>3</v>
      </c>
      <c r="J96" s="48">
        <v>3</v>
      </c>
      <c r="K96" s="48">
        <v>3</v>
      </c>
      <c r="L96" s="48">
        <v>3</v>
      </c>
      <c r="M96" s="48">
        <v>3</v>
      </c>
      <c r="N96" s="48">
        <v>3</v>
      </c>
      <c r="O96" s="48">
        <v>3</v>
      </c>
      <c r="P96" s="48">
        <v>2</v>
      </c>
      <c r="Q96" s="48">
        <v>4</v>
      </c>
      <c r="R96" s="48">
        <v>3</v>
      </c>
      <c r="S96" s="48">
        <v>4</v>
      </c>
      <c r="T96" s="48">
        <v>5</v>
      </c>
      <c r="U96" s="48">
        <v>4</v>
      </c>
      <c r="V96" s="48">
        <v>4</v>
      </c>
      <c r="W96" s="48">
        <v>4</v>
      </c>
      <c r="X96" s="48">
        <v>4</v>
      </c>
      <c r="Y96" s="48">
        <v>4</v>
      </c>
      <c r="Z96" s="48">
        <v>5</v>
      </c>
      <c r="AA96" s="48">
        <v>4</v>
      </c>
      <c r="AB96" s="48">
        <v>5</v>
      </c>
      <c r="AC96" s="48">
        <v>4</v>
      </c>
      <c r="AD96" s="48">
        <v>5</v>
      </c>
      <c r="AE96" s="48">
        <v>5</v>
      </c>
      <c r="AF96" s="48">
        <v>4</v>
      </c>
      <c r="AG96" s="48">
        <v>4</v>
      </c>
      <c r="AH96" s="48">
        <v>4</v>
      </c>
      <c r="AI96" s="48">
        <v>5</v>
      </c>
      <c r="AJ96" s="48">
        <v>4</v>
      </c>
      <c r="AK96" s="48">
        <v>3</v>
      </c>
      <c r="AL96" s="48">
        <v>3</v>
      </c>
      <c r="AM96" s="48">
        <v>4</v>
      </c>
      <c r="AN96" s="48">
        <v>3</v>
      </c>
      <c r="AO96" s="48">
        <v>4</v>
      </c>
      <c r="AP96" s="48">
        <v>5</v>
      </c>
      <c r="AQ96" s="48">
        <v>5</v>
      </c>
      <c r="AR96" s="48">
        <v>5</v>
      </c>
      <c r="AS96" s="42">
        <v>2</v>
      </c>
    </row>
    <row r="97" spans="1:45" x14ac:dyDescent="0.25">
      <c r="A97" s="43">
        <v>96</v>
      </c>
      <c r="B97" s="48" t="s">
        <v>412</v>
      </c>
      <c r="C97" s="54" t="s">
        <v>512</v>
      </c>
      <c r="D97" s="54" t="s">
        <v>47</v>
      </c>
      <c r="E97" s="52">
        <f>VLOOKUP(B97,'Nilai Raport'!$B$2:$D$215,3,0)</f>
        <v>82.769230769230774</v>
      </c>
      <c r="F97" s="45" cm="1">
        <f t="array" ref="F97">ROUND(E97:E97,0)</f>
        <v>83</v>
      </c>
      <c r="G97" s="48">
        <v>4</v>
      </c>
      <c r="H97" s="48">
        <v>3</v>
      </c>
      <c r="I97" s="48">
        <v>5</v>
      </c>
      <c r="J97" s="48">
        <v>3</v>
      </c>
      <c r="K97" s="48">
        <v>3</v>
      </c>
      <c r="L97" s="48">
        <v>4</v>
      </c>
      <c r="M97" s="48">
        <v>3</v>
      </c>
      <c r="N97" s="48">
        <v>4</v>
      </c>
      <c r="O97" s="48">
        <v>4</v>
      </c>
      <c r="P97" s="48">
        <v>5</v>
      </c>
      <c r="Q97" s="48">
        <v>2</v>
      </c>
      <c r="R97" s="48">
        <v>3</v>
      </c>
      <c r="S97" s="48">
        <v>4</v>
      </c>
      <c r="T97" s="48">
        <v>3</v>
      </c>
      <c r="U97" s="48">
        <v>4</v>
      </c>
      <c r="V97" s="48">
        <v>3</v>
      </c>
      <c r="W97" s="48">
        <v>4</v>
      </c>
      <c r="X97" s="48">
        <v>2</v>
      </c>
      <c r="Y97" s="48">
        <v>4</v>
      </c>
      <c r="Z97" s="48">
        <v>3</v>
      </c>
      <c r="AA97" s="48">
        <v>3</v>
      </c>
      <c r="AB97" s="48">
        <v>4</v>
      </c>
      <c r="AC97" s="48">
        <v>3</v>
      </c>
      <c r="AD97" s="48">
        <v>4</v>
      </c>
      <c r="AE97" s="48">
        <v>4</v>
      </c>
      <c r="AF97" s="48">
        <v>4</v>
      </c>
      <c r="AG97" s="48">
        <v>4</v>
      </c>
      <c r="AH97" s="48">
        <v>3</v>
      </c>
      <c r="AI97" s="48">
        <v>4</v>
      </c>
      <c r="AJ97" s="48">
        <v>4</v>
      </c>
      <c r="AK97" s="48">
        <v>4</v>
      </c>
      <c r="AL97" s="48">
        <v>4</v>
      </c>
      <c r="AM97" s="48">
        <v>5</v>
      </c>
      <c r="AN97" s="48">
        <v>3</v>
      </c>
      <c r="AO97" s="48">
        <v>4</v>
      </c>
      <c r="AP97" s="48">
        <v>3</v>
      </c>
      <c r="AQ97" s="48">
        <v>5</v>
      </c>
      <c r="AR97" s="48">
        <v>5</v>
      </c>
      <c r="AS97" s="42">
        <v>2</v>
      </c>
    </row>
    <row r="98" spans="1:45" x14ac:dyDescent="0.25">
      <c r="A98" s="43">
        <v>97</v>
      </c>
      <c r="B98" s="49" t="s">
        <v>413</v>
      </c>
      <c r="C98" s="55" t="s">
        <v>512</v>
      </c>
      <c r="D98" s="55" t="s">
        <v>47</v>
      </c>
      <c r="E98" s="52">
        <f>VLOOKUP(B98,'Nilai Raport'!$B$2:$D$215,3,0)</f>
        <v>81.307692307692307</v>
      </c>
      <c r="F98" s="45" cm="1">
        <f t="array" ref="F98">ROUND(E98:E98,0)</f>
        <v>81</v>
      </c>
      <c r="G98" s="49">
        <v>3</v>
      </c>
      <c r="H98" s="49">
        <v>2</v>
      </c>
      <c r="I98" s="49">
        <v>3</v>
      </c>
      <c r="J98" s="49">
        <v>3</v>
      </c>
      <c r="K98" s="49">
        <v>1</v>
      </c>
      <c r="L98" s="49">
        <v>1</v>
      </c>
      <c r="M98" s="49">
        <v>1</v>
      </c>
      <c r="N98" s="49">
        <v>2</v>
      </c>
      <c r="O98" s="49">
        <v>4</v>
      </c>
      <c r="P98" s="49">
        <v>1</v>
      </c>
      <c r="Q98" s="49">
        <v>3</v>
      </c>
      <c r="R98" s="49">
        <v>3</v>
      </c>
      <c r="S98" s="49">
        <v>4</v>
      </c>
      <c r="T98" s="49">
        <v>4</v>
      </c>
      <c r="U98" s="49">
        <v>4</v>
      </c>
      <c r="V98" s="49">
        <v>4</v>
      </c>
      <c r="W98" s="49">
        <v>3</v>
      </c>
      <c r="X98" s="49">
        <v>3</v>
      </c>
      <c r="Y98" s="49">
        <v>3</v>
      </c>
      <c r="Z98" s="49">
        <v>4</v>
      </c>
      <c r="AA98" s="49">
        <v>4</v>
      </c>
      <c r="AB98" s="49">
        <v>4</v>
      </c>
      <c r="AC98" s="49">
        <v>3</v>
      </c>
      <c r="AD98" s="49">
        <v>4</v>
      </c>
      <c r="AE98" s="49">
        <v>4</v>
      </c>
      <c r="AF98" s="49">
        <v>3</v>
      </c>
      <c r="AG98" s="49">
        <v>4</v>
      </c>
      <c r="AH98" s="49">
        <v>4</v>
      </c>
      <c r="AI98" s="49">
        <v>3</v>
      </c>
      <c r="AJ98" s="49">
        <v>4</v>
      </c>
      <c r="AK98" s="49">
        <v>3</v>
      </c>
      <c r="AL98" s="49">
        <v>3</v>
      </c>
      <c r="AM98" s="49">
        <v>4</v>
      </c>
      <c r="AN98" s="49">
        <v>4</v>
      </c>
      <c r="AO98" s="49">
        <v>3</v>
      </c>
      <c r="AP98" s="49">
        <v>4</v>
      </c>
      <c r="AQ98" s="49">
        <v>4</v>
      </c>
      <c r="AR98" s="49">
        <v>4</v>
      </c>
      <c r="AS98" s="42">
        <v>2</v>
      </c>
    </row>
    <row r="99" spans="1:45" x14ac:dyDescent="0.25">
      <c r="A99" s="43">
        <v>98</v>
      </c>
      <c r="B99" s="49" t="s">
        <v>414</v>
      </c>
      <c r="C99" s="55" t="s">
        <v>512</v>
      </c>
      <c r="D99" s="55" t="s">
        <v>47</v>
      </c>
      <c r="E99" s="52">
        <f>VLOOKUP(B99,'Nilai Raport'!$B$2:$D$215,3,0)</f>
        <v>81.538461538461533</v>
      </c>
      <c r="F99" s="45" cm="1">
        <f t="array" ref="F99">ROUND(E99:E99,0)</f>
        <v>82</v>
      </c>
      <c r="G99" s="49">
        <v>3</v>
      </c>
      <c r="H99" s="49">
        <v>3</v>
      </c>
      <c r="I99" s="49">
        <v>3</v>
      </c>
      <c r="J99" s="49">
        <v>2</v>
      </c>
      <c r="K99" s="49">
        <v>2</v>
      </c>
      <c r="L99" s="49">
        <v>3</v>
      </c>
      <c r="M99" s="49">
        <v>3</v>
      </c>
      <c r="N99" s="49">
        <v>1</v>
      </c>
      <c r="O99" s="49">
        <v>2</v>
      </c>
      <c r="P99" s="49">
        <v>2</v>
      </c>
      <c r="Q99" s="49">
        <v>4</v>
      </c>
      <c r="R99" s="49">
        <v>4</v>
      </c>
      <c r="S99" s="49">
        <v>4</v>
      </c>
      <c r="T99" s="49">
        <v>4</v>
      </c>
      <c r="U99" s="49">
        <v>4</v>
      </c>
      <c r="V99" s="49">
        <v>4</v>
      </c>
      <c r="W99" s="49">
        <v>4</v>
      </c>
      <c r="X99" s="49">
        <v>5</v>
      </c>
      <c r="Y99" s="49">
        <v>4</v>
      </c>
      <c r="Z99" s="49">
        <v>4</v>
      </c>
      <c r="AA99" s="49">
        <v>4</v>
      </c>
      <c r="AB99" s="49">
        <v>4</v>
      </c>
      <c r="AC99" s="49">
        <v>4</v>
      </c>
      <c r="AD99" s="49">
        <v>5</v>
      </c>
      <c r="AE99" s="49">
        <v>4</v>
      </c>
      <c r="AF99" s="49">
        <v>4</v>
      </c>
      <c r="AG99" s="49">
        <v>3</v>
      </c>
      <c r="AH99" s="49">
        <v>3</v>
      </c>
      <c r="AI99" s="49">
        <v>5</v>
      </c>
      <c r="AJ99" s="49">
        <v>4</v>
      </c>
      <c r="AK99" s="49">
        <v>4</v>
      </c>
      <c r="AL99" s="49">
        <v>3</v>
      </c>
      <c r="AM99" s="49">
        <v>4</v>
      </c>
      <c r="AN99" s="49">
        <v>4</v>
      </c>
      <c r="AO99" s="49">
        <v>4</v>
      </c>
      <c r="AP99" s="49">
        <v>5</v>
      </c>
      <c r="AQ99" s="49">
        <v>4</v>
      </c>
      <c r="AR99" s="49">
        <v>4</v>
      </c>
      <c r="AS99" s="42">
        <v>2</v>
      </c>
    </row>
    <row r="100" spans="1:45" x14ac:dyDescent="0.25">
      <c r="A100" s="43">
        <v>99</v>
      </c>
      <c r="B100" s="49" t="s">
        <v>416</v>
      </c>
      <c r="C100" s="55" t="s">
        <v>512</v>
      </c>
      <c r="D100" s="55" t="s">
        <v>47</v>
      </c>
      <c r="E100" s="52">
        <f>VLOOKUP(B100,'Nilai Raport'!$B$2:$D$215,3,0)</f>
        <v>82.538461538461533</v>
      </c>
      <c r="F100" s="45" cm="1">
        <f t="array" ref="F100">ROUND(E100:E100,0)</f>
        <v>83</v>
      </c>
      <c r="G100" s="49">
        <v>2</v>
      </c>
      <c r="H100" s="49">
        <v>5</v>
      </c>
      <c r="I100" s="49">
        <v>5</v>
      </c>
      <c r="J100" s="49">
        <v>5</v>
      </c>
      <c r="K100" s="49">
        <v>5</v>
      </c>
      <c r="L100" s="49">
        <v>5</v>
      </c>
      <c r="M100" s="49">
        <v>5</v>
      </c>
      <c r="N100" s="49">
        <v>5</v>
      </c>
      <c r="O100" s="49">
        <v>5</v>
      </c>
      <c r="P100" s="49">
        <v>5</v>
      </c>
      <c r="Q100" s="49">
        <v>5</v>
      </c>
      <c r="R100" s="49">
        <v>4</v>
      </c>
      <c r="S100" s="49">
        <v>3</v>
      </c>
      <c r="T100" s="49">
        <v>4</v>
      </c>
      <c r="U100" s="49">
        <v>4</v>
      </c>
      <c r="V100" s="49">
        <v>4</v>
      </c>
      <c r="W100" s="49">
        <v>4</v>
      </c>
      <c r="X100" s="49">
        <v>5</v>
      </c>
      <c r="Y100" s="49">
        <v>4</v>
      </c>
      <c r="Z100" s="49">
        <v>5</v>
      </c>
      <c r="AA100" s="49">
        <v>5</v>
      </c>
      <c r="AB100" s="49">
        <v>3</v>
      </c>
      <c r="AC100" s="49">
        <v>5</v>
      </c>
      <c r="AD100" s="49">
        <v>5</v>
      </c>
      <c r="AE100" s="49">
        <v>4</v>
      </c>
      <c r="AF100" s="49">
        <v>5</v>
      </c>
      <c r="AG100" s="49">
        <v>4</v>
      </c>
      <c r="AH100" s="49">
        <v>4</v>
      </c>
      <c r="AI100" s="49">
        <v>5</v>
      </c>
      <c r="AJ100" s="49">
        <v>5</v>
      </c>
      <c r="AK100" s="49">
        <v>5</v>
      </c>
      <c r="AL100" s="49">
        <v>5</v>
      </c>
      <c r="AM100" s="49">
        <v>5</v>
      </c>
      <c r="AN100" s="49">
        <v>5</v>
      </c>
      <c r="AO100" s="49">
        <v>5</v>
      </c>
      <c r="AP100" s="49">
        <v>5</v>
      </c>
      <c r="AQ100" s="49">
        <v>5</v>
      </c>
      <c r="AR100" s="49">
        <v>5</v>
      </c>
      <c r="AS100" s="42">
        <v>2</v>
      </c>
    </row>
    <row r="101" spans="1:45" x14ac:dyDescent="0.25">
      <c r="A101" s="43">
        <v>100</v>
      </c>
      <c r="B101" s="48" t="s">
        <v>417</v>
      </c>
      <c r="C101" s="54" t="s">
        <v>512</v>
      </c>
      <c r="D101" s="54" t="s">
        <v>47</v>
      </c>
      <c r="E101" s="52">
        <f>VLOOKUP(B101,'Nilai Raport'!$B$2:$D$215,3,0)</f>
        <v>82.384615384615387</v>
      </c>
      <c r="F101" s="45" cm="1">
        <f t="array" ref="F101">ROUND(E101:E101,0)</f>
        <v>82</v>
      </c>
      <c r="G101" s="48">
        <v>5</v>
      </c>
      <c r="H101" s="48">
        <v>3</v>
      </c>
      <c r="I101" s="48">
        <v>3</v>
      </c>
      <c r="J101" s="48">
        <v>4</v>
      </c>
      <c r="K101" s="48">
        <v>2</v>
      </c>
      <c r="L101" s="48">
        <v>2</v>
      </c>
      <c r="M101" s="48">
        <v>3</v>
      </c>
      <c r="N101" s="48">
        <v>3</v>
      </c>
      <c r="O101" s="48">
        <v>3</v>
      </c>
      <c r="P101" s="48">
        <v>3</v>
      </c>
      <c r="Q101" s="48">
        <v>4</v>
      </c>
      <c r="R101" s="48">
        <v>3</v>
      </c>
      <c r="S101" s="48">
        <v>3</v>
      </c>
      <c r="T101" s="48">
        <v>5</v>
      </c>
      <c r="U101" s="48">
        <v>5</v>
      </c>
      <c r="V101" s="48">
        <v>3</v>
      </c>
      <c r="W101" s="48">
        <v>4</v>
      </c>
      <c r="X101" s="48">
        <v>4</v>
      </c>
      <c r="Y101" s="48">
        <v>5</v>
      </c>
      <c r="Z101" s="48">
        <v>5</v>
      </c>
      <c r="AA101" s="48">
        <v>4</v>
      </c>
      <c r="AB101" s="48">
        <v>5</v>
      </c>
      <c r="AC101" s="48">
        <v>4</v>
      </c>
      <c r="AD101" s="48">
        <v>5</v>
      </c>
      <c r="AE101" s="48">
        <v>5</v>
      </c>
      <c r="AF101" s="48">
        <v>4</v>
      </c>
      <c r="AG101" s="48">
        <v>4</v>
      </c>
      <c r="AH101" s="48">
        <v>3</v>
      </c>
      <c r="AI101" s="48">
        <v>4</v>
      </c>
      <c r="AJ101" s="48">
        <v>4</v>
      </c>
      <c r="AK101" s="48">
        <v>4</v>
      </c>
      <c r="AL101" s="48">
        <v>3</v>
      </c>
      <c r="AM101" s="48">
        <v>4</v>
      </c>
      <c r="AN101" s="48">
        <v>4</v>
      </c>
      <c r="AO101" s="48">
        <v>4</v>
      </c>
      <c r="AP101" s="48">
        <v>5</v>
      </c>
      <c r="AQ101" s="48">
        <v>5</v>
      </c>
      <c r="AR101" s="48">
        <v>5</v>
      </c>
      <c r="AS101" s="42">
        <v>2</v>
      </c>
    </row>
    <row r="102" spans="1:45" x14ac:dyDescent="0.25">
      <c r="A102" s="43">
        <v>101</v>
      </c>
      <c r="B102" s="48" t="s">
        <v>419</v>
      </c>
      <c r="C102" s="54" t="s">
        <v>512</v>
      </c>
      <c r="D102" s="54" t="s">
        <v>47</v>
      </c>
      <c r="E102" s="52">
        <f>VLOOKUP(B102,'Nilai Raport'!$B$2:$D$215,3,0)</f>
        <v>82.692307692307693</v>
      </c>
      <c r="F102" s="45" cm="1">
        <f t="array" ref="F102">ROUND(E102:E102,0)</f>
        <v>83</v>
      </c>
      <c r="G102" s="48">
        <v>3</v>
      </c>
      <c r="H102" s="48">
        <v>2</v>
      </c>
      <c r="I102" s="48">
        <v>3</v>
      </c>
      <c r="J102" s="48">
        <v>3</v>
      </c>
      <c r="K102" s="48">
        <v>3</v>
      </c>
      <c r="L102" s="48">
        <v>1</v>
      </c>
      <c r="M102" s="48">
        <v>2</v>
      </c>
      <c r="N102" s="48">
        <v>2</v>
      </c>
      <c r="O102" s="48">
        <v>1</v>
      </c>
      <c r="P102" s="48">
        <v>2</v>
      </c>
      <c r="Q102" s="48">
        <v>4</v>
      </c>
      <c r="R102" s="48">
        <v>4</v>
      </c>
      <c r="S102" s="48">
        <v>4</v>
      </c>
      <c r="T102" s="48">
        <v>4</v>
      </c>
      <c r="U102" s="48">
        <v>4</v>
      </c>
      <c r="V102" s="48">
        <v>4</v>
      </c>
      <c r="W102" s="48">
        <v>3</v>
      </c>
      <c r="X102" s="48">
        <v>3</v>
      </c>
      <c r="Y102" s="48">
        <v>4</v>
      </c>
      <c r="Z102" s="48">
        <v>5</v>
      </c>
      <c r="AA102" s="48">
        <v>4</v>
      </c>
      <c r="AB102" s="48">
        <v>4</v>
      </c>
      <c r="AC102" s="48">
        <v>5</v>
      </c>
      <c r="AD102" s="48">
        <v>4</v>
      </c>
      <c r="AE102" s="48">
        <v>4</v>
      </c>
      <c r="AF102" s="48">
        <v>4</v>
      </c>
      <c r="AG102" s="48">
        <v>4</v>
      </c>
      <c r="AH102" s="48">
        <v>4</v>
      </c>
      <c r="AI102" s="48">
        <v>4</v>
      </c>
      <c r="AJ102" s="48">
        <v>4</v>
      </c>
      <c r="AK102" s="48">
        <v>4</v>
      </c>
      <c r="AL102" s="48">
        <v>3</v>
      </c>
      <c r="AM102" s="48">
        <v>5</v>
      </c>
      <c r="AN102" s="48">
        <v>4</v>
      </c>
      <c r="AO102" s="48">
        <v>4</v>
      </c>
      <c r="AP102" s="48">
        <v>4</v>
      </c>
      <c r="AQ102" s="48">
        <v>4</v>
      </c>
      <c r="AR102" s="48">
        <v>4</v>
      </c>
      <c r="AS102" s="42">
        <v>2</v>
      </c>
    </row>
    <row r="103" spans="1:45" x14ac:dyDescent="0.25">
      <c r="A103" s="43">
        <v>102</v>
      </c>
      <c r="B103" s="49" t="s">
        <v>420</v>
      </c>
      <c r="C103" s="55" t="s">
        <v>512</v>
      </c>
      <c r="D103" s="55" t="s">
        <v>47</v>
      </c>
      <c r="E103" s="52">
        <f>VLOOKUP(B103,'Nilai Raport'!$B$2:$D$215,3,0)</f>
        <v>83.461538461538467</v>
      </c>
      <c r="F103" s="45" cm="1">
        <f t="array" ref="F103">ROUND(E103:E103,0)</f>
        <v>83</v>
      </c>
      <c r="G103" s="49">
        <v>4</v>
      </c>
      <c r="H103" s="49">
        <v>4</v>
      </c>
      <c r="I103" s="49">
        <v>3</v>
      </c>
      <c r="J103" s="49">
        <v>4</v>
      </c>
      <c r="K103" s="49">
        <v>4</v>
      </c>
      <c r="L103" s="49">
        <v>5</v>
      </c>
      <c r="M103" s="49">
        <v>5</v>
      </c>
      <c r="N103" s="49">
        <v>2</v>
      </c>
      <c r="O103" s="49">
        <v>5</v>
      </c>
      <c r="P103" s="49">
        <v>5</v>
      </c>
      <c r="Q103" s="49">
        <v>4</v>
      </c>
      <c r="R103" s="49">
        <v>3</v>
      </c>
      <c r="S103" s="49">
        <v>4</v>
      </c>
      <c r="T103" s="49">
        <v>2</v>
      </c>
      <c r="U103" s="49">
        <v>4</v>
      </c>
      <c r="V103" s="49">
        <v>4</v>
      </c>
      <c r="W103" s="49">
        <v>4</v>
      </c>
      <c r="X103" s="49">
        <v>4</v>
      </c>
      <c r="Y103" s="49">
        <v>4</v>
      </c>
      <c r="Z103" s="49">
        <v>4</v>
      </c>
      <c r="AA103" s="49">
        <v>3</v>
      </c>
      <c r="AB103" s="49">
        <v>4</v>
      </c>
      <c r="AC103" s="49">
        <v>3</v>
      </c>
      <c r="AD103" s="49">
        <v>4</v>
      </c>
      <c r="AE103" s="49">
        <v>5</v>
      </c>
      <c r="AF103" s="49">
        <v>3</v>
      </c>
      <c r="AG103" s="49">
        <v>4</v>
      </c>
      <c r="AH103" s="49">
        <v>5</v>
      </c>
      <c r="AI103" s="49">
        <v>4</v>
      </c>
      <c r="AJ103" s="49">
        <v>4</v>
      </c>
      <c r="AK103" s="49">
        <v>3</v>
      </c>
      <c r="AL103" s="49">
        <v>4</v>
      </c>
      <c r="AM103" s="49">
        <v>4</v>
      </c>
      <c r="AN103" s="49">
        <v>3</v>
      </c>
      <c r="AO103" s="49">
        <v>3</v>
      </c>
      <c r="AP103" s="49">
        <v>5</v>
      </c>
      <c r="AQ103" s="49">
        <v>5</v>
      </c>
      <c r="AR103" s="49">
        <v>5</v>
      </c>
      <c r="AS103" s="42">
        <v>2</v>
      </c>
    </row>
    <row r="104" spans="1:45" x14ac:dyDescent="0.25">
      <c r="A104" s="43">
        <v>103</v>
      </c>
      <c r="B104" s="42" t="s">
        <v>422</v>
      </c>
      <c r="C104" s="55" t="s">
        <v>511</v>
      </c>
      <c r="D104" s="55" t="s">
        <v>47</v>
      </c>
      <c r="E104" s="52">
        <f>VLOOKUP(B104,'Nilai Raport'!$B$2:$D$215,3,0)</f>
        <v>80.615384615384613</v>
      </c>
      <c r="F104" s="45" cm="1">
        <f t="array" ref="F104">ROUND(E104:E104,0)</f>
        <v>81</v>
      </c>
      <c r="G104" s="49">
        <v>4</v>
      </c>
      <c r="H104" s="49">
        <v>2</v>
      </c>
      <c r="I104" s="49">
        <v>3</v>
      </c>
      <c r="J104" s="49">
        <v>3</v>
      </c>
      <c r="K104" s="49">
        <v>2</v>
      </c>
      <c r="L104" s="49">
        <v>4</v>
      </c>
      <c r="M104" s="49">
        <v>3</v>
      </c>
      <c r="N104" s="49">
        <v>3</v>
      </c>
      <c r="O104" s="49">
        <v>3</v>
      </c>
      <c r="P104" s="49">
        <v>2</v>
      </c>
      <c r="Q104" s="49">
        <v>4</v>
      </c>
      <c r="R104" s="49">
        <v>3</v>
      </c>
      <c r="S104" s="49">
        <v>4</v>
      </c>
      <c r="T104" s="49">
        <v>3</v>
      </c>
      <c r="U104" s="49">
        <v>4</v>
      </c>
      <c r="V104" s="49">
        <v>3</v>
      </c>
      <c r="W104" s="49">
        <v>4</v>
      </c>
      <c r="X104" s="49">
        <v>4</v>
      </c>
      <c r="Y104" s="49">
        <v>4</v>
      </c>
      <c r="Z104" s="49">
        <v>4</v>
      </c>
      <c r="AA104" s="49">
        <v>3</v>
      </c>
      <c r="AB104" s="49">
        <v>4</v>
      </c>
      <c r="AC104" s="49">
        <v>3</v>
      </c>
      <c r="AD104" s="49">
        <v>4</v>
      </c>
      <c r="AE104" s="49">
        <v>4</v>
      </c>
      <c r="AF104" s="49">
        <v>4</v>
      </c>
      <c r="AG104" s="49">
        <v>4</v>
      </c>
      <c r="AH104" s="49">
        <v>3</v>
      </c>
      <c r="AI104" s="49">
        <v>3</v>
      </c>
      <c r="AJ104" s="49">
        <v>4</v>
      </c>
      <c r="AK104" s="49">
        <v>4</v>
      </c>
      <c r="AL104" s="49">
        <v>3</v>
      </c>
      <c r="AM104" s="49">
        <v>4</v>
      </c>
      <c r="AN104" s="49">
        <v>4</v>
      </c>
      <c r="AO104" s="49">
        <v>3</v>
      </c>
      <c r="AP104" s="49">
        <v>4</v>
      </c>
      <c r="AQ104" s="49">
        <v>4</v>
      </c>
      <c r="AR104" s="49">
        <v>4</v>
      </c>
      <c r="AS104" s="42">
        <v>2</v>
      </c>
    </row>
    <row r="105" spans="1:45" x14ac:dyDescent="0.25">
      <c r="A105" s="43">
        <v>104</v>
      </c>
      <c r="B105" s="48" t="s">
        <v>423</v>
      </c>
      <c r="C105" s="54" t="s">
        <v>512</v>
      </c>
      <c r="D105" s="54" t="s">
        <v>47</v>
      </c>
      <c r="E105" s="52">
        <f>VLOOKUP(B105,'Nilai Raport'!$B$2:$D$215,3,0)</f>
        <v>82.15384615384616</v>
      </c>
      <c r="F105" s="45" cm="1">
        <f t="array" ref="F105">ROUND(E105:E105,0)</f>
        <v>82</v>
      </c>
      <c r="G105" s="48">
        <v>5</v>
      </c>
      <c r="H105" s="48">
        <v>3</v>
      </c>
      <c r="I105" s="48">
        <v>4</v>
      </c>
      <c r="J105" s="48">
        <v>3</v>
      </c>
      <c r="K105" s="48">
        <v>3</v>
      </c>
      <c r="L105" s="48">
        <v>4</v>
      </c>
      <c r="M105" s="48">
        <v>4</v>
      </c>
      <c r="N105" s="48">
        <v>4</v>
      </c>
      <c r="O105" s="48">
        <v>5</v>
      </c>
      <c r="P105" s="48">
        <v>5</v>
      </c>
      <c r="Q105" s="48">
        <v>4</v>
      </c>
      <c r="R105" s="48">
        <v>5</v>
      </c>
      <c r="S105" s="48">
        <v>4</v>
      </c>
      <c r="T105" s="48">
        <v>4</v>
      </c>
      <c r="U105" s="48">
        <v>4</v>
      </c>
      <c r="V105" s="48">
        <v>4</v>
      </c>
      <c r="W105" s="48">
        <v>3</v>
      </c>
      <c r="X105" s="48">
        <v>4</v>
      </c>
      <c r="Y105" s="48">
        <v>5</v>
      </c>
      <c r="Z105" s="48">
        <v>5</v>
      </c>
      <c r="AA105" s="48">
        <v>4</v>
      </c>
      <c r="AB105" s="48">
        <v>3</v>
      </c>
      <c r="AC105" s="48">
        <v>4</v>
      </c>
      <c r="AD105" s="48">
        <v>5</v>
      </c>
      <c r="AE105" s="48">
        <v>4</v>
      </c>
      <c r="AF105" s="48">
        <v>4</v>
      </c>
      <c r="AG105" s="48">
        <v>4</v>
      </c>
      <c r="AH105" s="48">
        <v>5</v>
      </c>
      <c r="AI105" s="48">
        <v>4</v>
      </c>
      <c r="AJ105" s="48">
        <v>4</v>
      </c>
      <c r="AK105" s="48">
        <v>3</v>
      </c>
      <c r="AL105" s="48">
        <v>3</v>
      </c>
      <c r="AM105" s="48">
        <v>3</v>
      </c>
      <c r="AN105" s="48">
        <v>3</v>
      </c>
      <c r="AO105" s="48">
        <v>4</v>
      </c>
      <c r="AP105" s="48">
        <v>3</v>
      </c>
      <c r="AQ105" s="48">
        <v>4</v>
      </c>
      <c r="AR105" s="48">
        <v>4</v>
      </c>
      <c r="AS105" s="42">
        <v>2</v>
      </c>
    </row>
    <row r="106" spans="1:45" x14ac:dyDescent="0.25">
      <c r="A106" s="43">
        <v>105</v>
      </c>
      <c r="B106" s="48" t="s">
        <v>425</v>
      </c>
      <c r="C106" s="54" t="s">
        <v>512</v>
      </c>
      <c r="D106" s="54" t="s">
        <v>47</v>
      </c>
      <c r="E106" s="52">
        <f>VLOOKUP(B106,'Nilai Raport'!$B$2:$D$215,3,0)</f>
        <v>72.84615384615384</v>
      </c>
      <c r="F106" s="45" cm="1">
        <f t="array" ref="F106">ROUND(E106:E106,0)</f>
        <v>73</v>
      </c>
      <c r="G106" s="48">
        <v>3</v>
      </c>
      <c r="H106" s="48">
        <v>3</v>
      </c>
      <c r="I106" s="48">
        <v>2</v>
      </c>
      <c r="J106" s="48">
        <v>2</v>
      </c>
      <c r="K106" s="48">
        <v>2</v>
      </c>
      <c r="L106" s="48">
        <v>4</v>
      </c>
      <c r="M106" s="48">
        <v>1</v>
      </c>
      <c r="N106" s="48">
        <v>2</v>
      </c>
      <c r="O106" s="48">
        <v>2</v>
      </c>
      <c r="P106" s="48">
        <v>4</v>
      </c>
      <c r="Q106" s="48">
        <v>3</v>
      </c>
      <c r="R106" s="48">
        <v>3</v>
      </c>
      <c r="S106" s="48">
        <v>4</v>
      </c>
      <c r="T106" s="48">
        <v>2</v>
      </c>
      <c r="U106" s="48">
        <v>5</v>
      </c>
      <c r="V106" s="48">
        <v>5</v>
      </c>
      <c r="W106" s="48">
        <v>3</v>
      </c>
      <c r="X106" s="48">
        <v>3</v>
      </c>
      <c r="Y106" s="48">
        <v>5</v>
      </c>
      <c r="Z106" s="48">
        <v>3</v>
      </c>
      <c r="AA106" s="48">
        <v>3</v>
      </c>
      <c r="AB106" s="48">
        <v>5</v>
      </c>
      <c r="AC106" s="48">
        <v>4</v>
      </c>
      <c r="AD106" s="48">
        <v>5</v>
      </c>
      <c r="AE106" s="48">
        <v>5</v>
      </c>
      <c r="AF106" s="48">
        <v>3</v>
      </c>
      <c r="AG106" s="48">
        <v>5</v>
      </c>
      <c r="AH106" s="48">
        <v>3</v>
      </c>
      <c r="AI106" s="48">
        <v>4</v>
      </c>
      <c r="AJ106" s="48">
        <v>3</v>
      </c>
      <c r="AK106" s="48">
        <v>3</v>
      </c>
      <c r="AL106" s="48">
        <v>4</v>
      </c>
      <c r="AM106" s="48">
        <v>4</v>
      </c>
      <c r="AN106" s="48">
        <v>4</v>
      </c>
      <c r="AO106" s="48">
        <v>3</v>
      </c>
      <c r="AP106" s="48">
        <v>4</v>
      </c>
      <c r="AQ106" s="48">
        <v>5</v>
      </c>
      <c r="AR106" s="48">
        <v>5</v>
      </c>
      <c r="AS106" s="42">
        <v>1</v>
      </c>
    </row>
    <row r="107" spans="1:45" x14ac:dyDescent="0.25">
      <c r="A107" s="43">
        <v>106</v>
      </c>
      <c r="B107" s="49" t="s">
        <v>426</v>
      </c>
      <c r="C107" s="55" t="s">
        <v>512</v>
      </c>
      <c r="D107" s="55" t="s">
        <v>47</v>
      </c>
      <c r="E107" s="52">
        <f>VLOOKUP(B107,'Nilai Raport'!$B$2:$D$215,3,0)</f>
        <v>80.769230769230774</v>
      </c>
      <c r="F107" s="45" cm="1">
        <f t="array" ref="F107">ROUND(E107:E107,0)</f>
        <v>81</v>
      </c>
      <c r="G107" s="49">
        <v>3</v>
      </c>
      <c r="H107" s="49">
        <v>3</v>
      </c>
      <c r="I107" s="49">
        <v>2</v>
      </c>
      <c r="J107" s="49">
        <v>2</v>
      </c>
      <c r="K107" s="49">
        <v>2</v>
      </c>
      <c r="L107" s="49">
        <v>4</v>
      </c>
      <c r="M107" s="49">
        <v>1</v>
      </c>
      <c r="N107" s="49">
        <v>2</v>
      </c>
      <c r="O107" s="49">
        <v>2</v>
      </c>
      <c r="P107" s="49">
        <v>4</v>
      </c>
      <c r="Q107" s="49">
        <v>4</v>
      </c>
      <c r="R107" s="49">
        <v>3</v>
      </c>
      <c r="S107" s="49">
        <v>4</v>
      </c>
      <c r="T107" s="49">
        <v>4</v>
      </c>
      <c r="U107" s="49">
        <v>5</v>
      </c>
      <c r="V107" s="49">
        <v>4</v>
      </c>
      <c r="W107" s="49">
        <v>4</v>
      </c>
      <c r="X107" s="49">
        <v>4</v>
      </c>
      <c r="Y107" s="49">
        <v>4</v>
      </c>
      <c r="Z107" s="49">
        <v>3</v>
      </c>
      <c r="AA107" s="49">
        <v>3</v>
      </c>
      <c r="AB107" s="49">
        <v>3</v>
      </c>
      <c r="AC107" s="49">
        <v>3</v>
      </c>
      <c r="AD107" s="49">
        <v>4</v>
      </c>
      <c r="AE107" s="49">
        <v>4</v>
      </c>
      <c r="AF107" s="49">
        <v>3</v>
      </c>
      <c r="AG107" s="49">
        <v>3</v>
      </c>
      <c r="AH107" s="49">
        <v>3</v>
      </c>
      <c r="AI107" s="49">
        <v>3</v>
      </c>
      <c r="AJ107" s="49">
        <v>4</v>
      </c>
      <c r="AK107" s="49">
        <v>3</v>
      </c>
      <c r="AL107" s="49">
        <v>4</v>
      </c>
      <c r="AM107" s="49">
        <v>5</v>
      </c>
      <c r="AN107" s="49">
        <v>4</v>
      </c>
      <c r="AO107" s="49">
        <v>5</v>
      </c>
      <c r="AP107" s="49">
        <v>4</v>
      </c>
      <c r="AQ107" s="49">
        <v>4</v>
      </c>
      <c r="AR107" s="49">
        <v>4</v>
      </c>
      <c r="AS107" s="42">
        <v>2</v>
      </c>
    </row>
    <row r="108" spans="1:45" x14ac:dyDescent="0.25">
      <c r="A108" s="43">
        <v>107</v>
      </c>
      <c r="B108" s="49" t="s">
        <v>428</v>
      </c>
      <c r="C108" s="55" t="s">
        <v>512</v>
      </c>
      <c r="D108" s="55" t="s">
        <v>47</v>
      </c>
      <c r="E108" s="52">
        <f>VLOOKUP(B108,'Nilai Raport'!$B$2:$D$215,3,0)</f>
        <v>84.615384615384613</v>
      </c>
      <c r="F108" s="45" cm="1">
        <f t="array" ref="F108">ROUND(E108:E108,0)</f>
        <v>85</v>
      </c>
      <c r="G108" s="49">
        <v>5</v>
      </c>
      <c r="H108" s="49">
        <v>5</v>
      </c>
      <c r="I108" s="49">
        <v>3</v>
      </c>
      <c r="J108" s="49">
        <v>4</v>
      </c>
      <c r="K108" s="49">
        <v>4</v>
      </c>
      <c r="L108" s="49">
        <v>4</v>
      </c>
      <c r="M108" s="49">
        <v>5</v>
      </c>
      <c r="N108" s="49">
        <v>5</v>
      </c>
      <c r="O108" s="49">
        <v>5</v>
      </c>
      <c r="P108" s="49">
        <v>4</v>
      </c>
      <c r="Q108" s="49">
        <v>4</v>
      </c>
      <c r="R108" s="49">
        <v>3</v>
      </c>
      <c r="S108" s="49">
        <v>4</v>
      </c>
      <c r="T108" s="49">
        <v>5</v>
      </c>
      <c r="U108" s="49">
        <v>4</v>
      </c>
      <c r="V108" s="49">
        <v>4</v>
      </c>
      <c r="W108" s="49">
        <v>4</v>
      </c>
      <c r="X108" s="49">
        <v>4</v>
      </c>
      <c r="Y108" s="49">
        <v>5</v>
      </c>
      <c r="Z108" s="49">
        <v>4</v>
      </c>
      <c r="AA108" s="49">
        <v>4</v>
      </c>
      <c r="AB108" s="49">
        <v>4</v>
      </c>
      <c r="AC108" s="49">
        <v>3</v>
      </c>
      <c r="AD108" s="49">
        <v>3</v>
      </c>
      <c r="AE108" s="49">
        <v>4</v>
      </c>
      <c r="AF108" s="49">
        <v>3</v>
      </c>
      <c r="AG108" s="49">
        <v>4</v>
      </c>
      <c r="AH108" s="49">
        <v>3</v>
      </c>
      <c r="AI108" s="49">
        <v>3</v>
      </c>
      <c r="AJ108" s="49">
        <v>4</v>
      </c>
      <c r="AK108" s="49">
        <v>4</v>
      </c>
      <c r="AL108" s="49">
        <v>3</v>
      </c>
      <c r="AM108" s="49">
        <v>4</v>
      </c>
      <c r="AN108" s="49">
        <v>5</v>
      </c>
      <c r="AO108" s="49">
        <v>4</v>
      </c>
      <c r="AP108" s="49">
        <v>4</v>
      </c>
      <c r="AQ108" s="49">
        <v>4</v>
      </c>
      <c r="AR108" s="49">
        <v>5</v>
      </c>
      <c r="AS108" s="42">
        <v>2</v>
      </c>
    </row>
    <row r="109" spans="1:45" x14ac:dyDescent="0.25">
      <c r="A109" s="43">
        <v>108</v>
      </c>
      <c r="B109" s="48" t="s">
        <v>429</v>
      </c>
      <c r="C109" s="54" t="s">
        <v>512</v>
      </c>
      <c r="D109" s="54" t="s">
        <v>47</v>
      </c>
      <c r="E109" s="52">
        <f>VLOOKUP(B109,'Nilai Raport'!$B$2:$D$215,3,0)</f>
        <v>82.230769230769226</v>
      </c>
      <c r="F109" s="45" cm="1">
        <f t="array" ref="F109">ROUND(E109:E109,0)</f>
        <v>82</v>
      </c>
      <c r="G109" s="48">
        <v>3</v>
      </c>
      <c r="H109" s="48">
        <v>5</v>
      </c>
      <c r="I109" s="48">
        <v>3</v>
      </c>
      <c r="J109" s="48">
        <v>3</v>
      </c>
      <c r="K109" s="48">
        <v>3</v>
      </c>
      <c r="L109" s="48">
        <v>2</v>
      </c>
      <c r="M109" s="48">
        <v>3</v>
      </c>
      <c r="N109" s="48">
        <v>3</v>
      </c>
      <c r="O109" s="48">
        <v>3</v>
      </c>
      <c r="P109" s="48">
        <v>5</v>
      </c>
      <c r="Q109" s="48">
        <v>3</v>
      </c>
      <c r="R109" s="48">
        <v>4</v>
      </c>
      <c r="S109" s="48">
        <v>4</v>
      </c>
      <c r="T109" s="48">
        <v>1</v>
      </c>
      <c r="U109" s="48">
        <v>5</v>
      </c>
      <c r="V109" s="48">
        <v>3</v>
      </c>
      <c r="W109" s="48">
        <v>3</v>
      </c>
      <c r="X109" s="48">
        <v>2</v>
      </c>
      <c r="Y109" s="48">
        <v>5</v>
      </c>
      <c r="Z109" s="48">
        <v>4</v>
      </c>
      <c r="AA109" s="48">
        <v>2</v>
      </c>
      <c r="AB109" s="48">
        <v>4</v>
      </c>
      <c r="AC109" s="48">
        <v>3</v>
      </c>
      <c r="AD109" s="48">
        <v>5</v>
      </c>
      <c r="AE109" s="48">
        <v>5</v>
      </c>
      <c r="AF109" s="48">
        <v>3</v>
      </c>
      <c r="AG109" s="48">
        <v>4</v>
      </c>
      <c r="AH109" s="48">
        <v>5</v>
      </c>
      <c r="AI109" s="48">
        <v>3</v>
      </c>
      <c r="AJ109" s="48">
        <v>5</v>
      </c>
      <c r="AK109" s="48">
        <v>5</v>
      </c>
      <c r="AL109" s="48">
        <v>4</v>
      </c>
      <c r="AM109" s="48">
        <v>5</v>
      </c>
      <c r="AN109" s="48">
        <v>5</v>
      </c>
      <c r="AO109" s="48">
        <v>5</v>
      </c>
      <c r="AP109" s="48">
        <v>5</v>
      </c>
      <c r="AQ109" s="48">
        <v>3</v>
      </c>
      <c r="AR109" s="48">
        <v>5</v>
      </c>
      <c r="AS109" s="42">
        <v>2</v>
      </c>
    </row>
    <row r="110" spans="1:45" x14ac:dyDescent="0.25">
      <c r="A110" s="43">
        <v>109</v>
      </c>
      <c r="B110" s="49" t="s">
        <v>88</v>
      </c>
      <c r="C110" s="55" t="s">
        <v>511</v>
      </c>
      <c r="D110" s="55" t="s">
        <v>47</v>
      </c>
      <c r="E110" s="52">
        <f>VLOOKUP(B110,'Nilai Raport'!$B$2:$D$215,3,0)</f>
        <v>84.769230769230774</v>
      </c>
      <c r="F110" s="45" cm="1">
        <f t="array" ref="F110">ROUND(E110:E110,0)</f>
        <v>85</v>
      </c>
      <c r="G110" s="49">
        <v>3</v>
      </c>
      <c r="H110" s="49">
        <v>5</v>
      </c>
      <c r="I110" s="49">
        <v>3</v>
      </c>
      <c r="J110" s="49">
        <v>3</v>
      </c>
      <c r="K110" s="49">
        <v>3</v>
      </c>
      <c r="L110" s="49">
        <v>2</v>
      </c>
      <c r="M110" s="49">
        <v>3</v>
      </c>
      <c r="N110" s="49">
        <v>3</v>
      </c>
      <c r="O110" s="49">
        <v>1</v>
      </c>
      <c r="P110" s="49">
        <v>3</v>
      </c>
      <c r="Q110" s="49">
        <v>4</v>
      </c>
      <c r="R110" s="49">
        <v>3</v>
      </c>
      <c r="S110" s="49">
        <v>3</v>
      </c>
      <c r="T110" s="49">
        <v>4</v>
      </c>
      <c r="U110" s="49">
        <v>4</v>
      </c>
      <c r="V110" s="49">
        <v>4</v>
      </c>
      <c r="W110" s="49">
        <v>3</v>
      </c>
      <c r="X110" s="49">
        <v>4</v>
      </c>
      <c r="Y110" s="49">
        <v>3</v>
      </c>
      <c r="Z110" s="49">
        <v>3</v>
      </c>
      <c r="AA110" s="49">
        <v>4</v>
      </c>
      <c r="AB110" s="49">
        <v>4</v>
      </c>
      <c r="AC110" s="49">
        <v>4</v>
      </c>
      <c r="AD110" s="49">
        <v>4</v>
      </c>
      <c r="AE110" s="49">
        <v>4</v>
      </c>
      <c r="AF110" s="49">
        <v>3</v>
      </c>
      <c r="AG110" s="49">
        <v>3</v>
      </c>
      <c r="AH110" s="49">
        <v>3</v>
      </c>
      <c r="AI110" s="49">
        <v>4</v>
      </c>
      <c r="AJ110" s="49">
        <v>4</v>
      </c>
      <c r="AK110" s="49">
        <v>3</v>
      </c>
      <c r="AL110" s="49">
        <v>4</v>
      </c>
      <c r="AM110" s="49">
        <v>4</v>
      </c>
      <c r="AN110" s="49">
        <v>4</v>
      </c>
      <c r="AO110" s="49">
        <v>5</v>
      </c>
      <c r="AP110" s="49">
        <v>5</v>
      </c>
      <c r="AQ110" s="49">
        <v>5</v>
      </c>
      <c r="AR110" s="49">
        <v>5</v>
      </c>
      <c r="AS110" s="42">
        <v>2</v>
      </c>
    </row>
    <row r="111" spans="1:45" x14ac:dyDescent="0.25">
      <c r="A111" s="43">
        <v>110</v>
      </c>
      <c r="B111" s="48" t="s">
        <v>430</v>
      </c>
      <c r="C111" s="54" t="s">
        <v>512</v>
      </c>
      <c r="D111" s="54" t="s">
        <v>47</v>
      </c>
      <c r="E111" s="52">
        <f>VLOOKUP(B111,'Nilai Raport'!$B$2:$D$215,3,0)</f>
        <v>84.230769230769226</v>
      </c>
      <c r="F111" s="45" cm="1">
        <f t="array" ref="F111">ROUND(E111:E111,0)</f>
        <v>84</v>
      </c>
      <c r="G111" s="48">
        <v>4</v>
      </c>
      <c r="H111" s="48">
        <v>5</v>
      </c>
      <c r="I111" s="48">
        <v>3</v>
      </c>
      <c r="J111" s="48">
        <v>3</v>
      </c>
      <c r="K111" s="48">
        <v>5</v>
      </c>
      <c r="L111" s="48">
        <v>4</v>
      </c>
      <c r="M111" s="48">
        <v>5</v>
      </c>
      <c r="N111" s="48">
        <v>5</v>
      </c>
      <c r="O111" s="48">
        <v>5</v>
      </c>
      <c r="P111" s="48">
        <v>5</v>
      </c>
      <c r="Q111" s="48">
        <v>3</v>
      </c>
      <c r="R111" s="48">
        <v>3</v>
      </c>
      <c r="S111" s="48">
        <v>3</v>
      </c>
      <c r="T111" s="48">
        <v>5</v>
      </c>
      <c r="U111" s="48">
        <v>5</v>
      </c>
      <c r="V111" s="48">
        <v>4</v>
      </c>
      <c r="W111" s="48">
        <v>4</v>
      </c>
      <c r="X111" s="48">
        <v>3</v>
      </c>
      <c r="Y111" s="48">
        <v>4</v>
      </c>
      <c r="Z111" s="48">
        <v>3</v>
      </c>
      <c r="AA111" s="48">
        <v>3</v>
      </c>
      <c r="AB111" s="48">
        <v>4</v>
      </c>
      <c r="AC111" s="48">
        <v>3</v>
      </c>
      <c r="AD111" s="48">
        <v>5</v>
      </c>
      <c r="AE111" s="48">
        <v>4</v>
      </c>
      <c r="AF111" s="48">
        <v>3</v>
      </c>
      <c r="AG111" s="48">
        <v>4</v>
      </c>
      <c r="AH111" s="48">
        <v>3</v>
      </c>
      <c r="AI111" s="48">
        <v>3</v>
      </c>
      <c r="AJ111" s="48">
        <v>4</v>
      </c>
      <c r="AK111" s="48">
        <v>5</v>
      </c>
      <c r="AL111" s="48">
        <v>5</v>
      </c>
      <c r="AM111" s="48">
        <v>4</v>
      </c>
      <c r="AN111" s="48">
        <v>4</v>
      </c>
      <c r="AO111" s="48">
        <v>5</v>
      </c>
      <c r="AP111" s="48">
        <v>5</v>
      </c>
      <c r="AQ111" s="48">
        <v>5</v>
      </c>
      <c r="AR111" s="48">
        <v>5</v>
      </c>
      <c r="AS111" s="42">
        <v>2</v>
      </c>
    </row>
    <row r="112" spans="1:45" x14ac:dyDescent="0.25">
      <c r="A112" s="43">
        <v>111</v>
      </c>
      <c r="B112" s="42" t="s">
        <v>431</v>
      </c>
      <c r="C112" s="55" t="s">
        <v>512</v>
      </c>
      <c r="D112" s="55" t="s">
        <v>47</v>
      </c>
      <c r="E112" s="52">
        <f>VLOOKUP(B112,'Nilai Raport'!$B$2:$D$215,3,0)</f>
        <v>83.615384615384613</v>
      </c>
      <c r="F112" s="45" cm="1">
        <f t="array" ref="F112">ROUND(E112:E112,0)</f>
        <v>84</v>
      </c>
      <c r="G112" s="49">
        <v>3</v>
      </c>
      <c r="H112" s="49">
        <v>3</v>
      </c>
      <c r="I112" s="49">
        <v>4</v>
      </c>
      <c r="J112" s="49">
        <v>4</v>
      </c>
      <c r="K112" s="49">
        <v>4</v>
      </c>
      <c r="L112" s="49">
        <v>4</v>
      </c>
      <c r="M112" s="49">
        <v>4</v>
      </c>
      <c r="N112" s="49">
        <v>4</v>
      </c>
      <c r="O112" s="49">
        <v>4</v>
      </c>
      <c r="P112" s="49">
        <v>4</v>
      </c>
      <c r="Q112" s="49">
        <v>4</v>
      </c>
      <c r="R112" s="49">
        <v>4</v>
      </c>
      <c r="S112" s="49">
        <v>4</v>
      </c>
      <c r="T112" s="49">
        <v>4</v>
      </c>
      <c r="U112" s="49">
        <v>4</v>
      </c>
      <c r="V112" s="49">
        <v>4</v>
      </c>
      <c r="W112" s="49">
        <v>4</v>
      </c>
      <c r="X112" s="49">
        <v>4</v>
      </c>
      <c r="Y112" s="49">
        <v>4</v>
      </c>
      <c r="Z112" s="49">
        <v>4</v>
      </c>
      <c r="AA112" s="49">
        <v>4</v>
      </c>
      <c r="AB112" s="49">
        <v>4</v>
      </c>
      <c r="AC112" s="49">
        <v>4</v>
      </c>
      <c r="AD112" s="49">
        <v>4</v>
      </c>
      <c r="AE112" s="49">
        <v>4</v>
      </c>
      <c r="AF112" s="49">
        <v>4</v>
      </c>
      <c r="AG112" s="49">
        <v>4</v>
      </c>
      <c r="AH112" s="49">
        <v>4</v>
      </c>
      <c r="AI112" s="49">
        <v>4</v>
      </c>
      <c r="AJ112" s="49">
        <v>4</v>
      </c>
      <c r="AK112" s="49">
        <v>4</v>
      </c>
      <c r="AL112" s="49">
        <v>4</v>
      </c>
      <c r="AM112" s="49">
        <v>4</v>
      </c>
      <c r="AN112" s="49">
        <v>4</v>
      </c>
      <c r="AO112" s="49">
        <v>4</v>
      </c>
      <c r="AP112" s="49">
        <v>4</v>
      </c>
      <c r="AQ112" s="49">
        <v>4</v>
      </c>
      <c r="AR112" s="49">
        <v>4</v>
      </c>
      <c r="AS112" s="42">
        <v>2</v>
      </c>
    </row>
    <row r="113" spans="1:45" x14ac:dyDescent="0.25">
      <c r="A113" s="43">
        <v>112</v>
      </c>
      <c r="B113" s="49" t="s">
        <v>432</v>
      </c>
      <c r="C113" s="55" t="s">
        <v>512</v>
      </c>
      <c r="D113" s="55" t="s">
        <v>47</v>
      </c>
      <c r="E113" s="52">
        <f>VLOOKUP(B113,'Nilai Raport'!$B$2:$D$215,3,0)</f>
        <v>81.538461538461533</v>
      </c>
      <c r="F113" s="45" cm="1">
        <f t="array" ref="F113">ROUND(E113:E113,0)</f>
        <v>82</v>
      </c>
      <c r="G113" s="49">
        <v>3</v>
      </c>
      <c r="H113" s="49">
        <v>3</v>
      </c>
      <c r="I113" s="49">
        <v>3</v>
      </c>
      <c r="J113" s="49">
        <v>3</v>
      </c>
      <c r="K113" s="49">
        <v>3</v>
      </c>
      <c r="L113" s="49">
        <v>3</v>
      </c>
      <c r="M113" s="49">
        <v>2</v>
      </c>
      <c r="N113" s="49">
        <v>3</v>
      </c>
      <c r="O113" s="49">
        <v>1</v>
      </c>
      <c r="P113" s="49">
        <v>3</v>
      </c>
      <c r="Q113" s="49">
        <v>5</v>
      </c>
      <c r="R113" s="49">
        <v>5</v>
      </c>
      <c r="S113" s="49">
        <v>4</v>
      </c>
      <c r="T113" s="49">
        <v>5</v>
      </c>
      <c r="U113" s="49">
        <v>5</v>
      </c>
      <c r="V113" s="49">
        <v>3</v>
      </c>
      <c r="W113" s="49">
        <v>4</v>
      </c>
      <c r="X113" s="49">
        <v>4</v>
      </c>
      <c r="Y113" s="49">
        <v>4</v>
      </c>
      <c r="Z113" s="49">
        <v>5</v>
      </c>
      <c r="AA113" s="49">
        <v>4</v>
      </c>
      <c r="AB113" s="49">
        <v>4</v>
      </c>
      <c r="AC113" s="49">
        <v>5</v>
      </c>
      <c r="AD113" s="49">
        <v>4</v>
      </c>
      <c r="AE113" s="49">
        <v>4</v>
      </c>
      <c r="AF113" s="49">
        <v>5</v>
      </c>
      <c r="AG113" s="49">
        <v>5</v>
      </c>
      <c r="AH113" s="49">
        <v>5</v>
      </c>
      <c r="AI113" s="49">
        <v>4</v>
      </c>
      <c r="AJ113" s="49">
        <v>3</v>
      </c>
      <c r="AK113" s="49">
        <v>3</v>
      </c>
      <c r="AL113" s="49">
        <v>5</v>
      </c>
      <c r="AM113" s="49">
        <v>3</v>
      </c>
      <c r="AN113" s="49">
        <v>3</v>
      </c>
      <c r="AO113" s="49">
        <v>4</v>
      </c>
      <c r="AP113" s="49">
        <v>3</v>
      </c>
      <c r="AQ113" s="49">
        <v>3</v>
      </c>
      <c r="AR113" s="49">
        <v>3</v>
      </c>
      <c r="AS113" s="42">
        <v>2</v>
      </c>
    </row>
    <row r="114" spans="1:45" x14ac:dyDescent="0.25">
      <c r="A114" s="43">
        <v>113</v>
      </c>
      <c r="B114" s="48" t="s">
        <v>85</v>
      </c>
      <c r="C114" s="54" t="s">
        <v>512</v>
      </c>
      <c r="D114" s="54" t="s">
        <v>47</v>
      </c>
      <c r="E114" s="52">
        <f>VLOOKUP(B114,'Nilai Raport'!$B$2:$D$215,3,0)</f>
        <v>81.538461538461533</v>
      </c>
      <c r="F114" s="45" cm="1">
        <f t="array" ref="F114">ROUND(E114:E114,0)</f>
        <v>82</v>
      </c>
      <c r="G114" s="48">
        <v>5</v>
      </c>
      <c r="H114" s="48">
        <v>5</v>
      </c>
      <c r="I114" s="48">
        <v>5</v>
      </c>
      <c r="J114" s="48">
        <v>5</v>
      </c>
      <c r="K114" s="48">
        <v>5</v>
      </c>
      <c r="L114" s="48">
        <v>5</v>
      </c>
      <c r="M114" s="48">
        <v>5</v>
      </c>
      <c r="N114" s="48">
        <v>4</v>
      </c>
      <c r="O114" s="48">
        <v>5</v>
      </c>
      <c r="P114" s="48">
        <v>5</v>
      </c>
      <c r="Q114" s="48">
        <v>3</v>
      </c>
      <c r="R114" s="48">
        <v>3</v>
      </c>
      <c r="S114" s="48">
        <v>3</v>
      </c>
      <c r="T114" s="48">
        <v>4</v>
      </c>
      <c r="U114" s="48">
        <v>4</v>
      </c>
      <c r="V114" s="48">
        <v>3</v>
      </c>
      <c r="W114" s="48">
        <v>4</v>
      </c>
      <c r="X114" s="48">
        <v>3</v>
      </c>
      <c r="Y114" s="48">
        <v>4</v>
      </c>
      <c r="Z114" s="48">
        <v>4</v>
      </c>
      <c r="AA114" s="48">
        <v>4</v>
      </c>
      <c r="AB114" s="48">
        <v>5</v>
      </c>
      <c r="AC114" s="48">
        <v>4</v>
      </c>
      <c r="AD114" s="48">
        <v>5</v>
      </c>
      <c r="AE114" s="48">
        <v>4</v>
      </c>
      <c r="AF114" s="48">
        <v>5</v>
      </c>
      <c r="AG114" s="48">
        <v>4</v>
      </c>
      <c r="AH114" s="48">
        <v>4</v>
      </c>
      <c r="AI114" s="48">
        <v>4</v>
      </c>
      <c r="AJ114" s="48">
        <v>5</v>
      </c>
      <c r="AK114" s="48">
        <v>3</v>
      </c>
      <c r="AL114" s="48">
        <v>3</v>
      </c>
      <c r="AM114" s="48">
        <v>4</v>
      </c>
      <c r="AN114" s="48">
        <v>4</v>
      </c>
      <c r="AO114" s="48">
        <v>4</v>
      </c>
      <c r="AP114" s="48">
        <v>3</v>
      </c>
      <c r="AQ114" s="48">
        <v>4</v>
      </c>
      <c r="AR114" s="48">
        <v>4</v>
      </c>
      <c r="AS114" s="42">
        <v>2</v>
      </c>
    </row>
    <row r="115" spans="1:45" x14ac:dyDescent="0.25">
      <c r="A115" s="43">
        <v>114</v>
      </c>
      <c r="B115" s="49" t="s">
        <v>436</v>
      </c>
      <c r="C115" s="55" t="s">
        <v>512</v>
      </c>
      <c r="D115" s="55" t="s">
        <v>47</v>
      </c>
      <c r="E115" s="52">
        <f>VLOOKUP(B115,'Nilai Raport'!$B$2:$D$215,3,0)</f>
        <v>82</v>
      </c>
      <c r="F115" s="45" cm="1">
        <f t="array" ref="F115">ROUND(E115:E115,0)</f>
        <v>82</v>
      </c>
      <c r="G115" s="49">
        <v>2</v>
      </c>
      <c r="H115" s="49">
        <v>5</v>
      </c>
      <c r="I115" s="49">
        <v>5</v>
      </c>
      <c r="J115" s="49">
        <v>5</v>
      </c>
      <c r="K115" s="49">
        <v>4</v>
      </c>
      <c r="L115" s="49">
        <v>4</v>
      </c>
      <c r="M115" s="49">
        <v>4</v>
      </c>
      <c r="N115" s="49">
        <v>2</v>
      </c>
      <c r="O115" s="49">
        <v>5</v>
      </c>
      <c r="P115" s="49">
        <v>5</v>
      </c>
      <c r="Q115" s="49">
        <v>5</v>
      </c>
      <c r="R115" s="49">
        <v>4</v>
      </c>
      <c r="S115" s="49">
        <v>4</v>
      </c>
      <c r="T115" s="49">
        <v>4</v>
      </c>
      <c r="U115" s="49">
        <v>5</v>
      </c>
      <c r="V115" s="49">
        <v>5</v>
      </c>
      <c r="W115" s="49">
        <v>5</v>
      </c>
      <c r="X115" s="49">
        <v>5</v>
      </c>
      <c r="Y115" s="49">
        <v>5</v>
      </c>
      <c r="Z115" s="49">
        <v>5</v>
      </c>
      <c r="AA115" s="49">
        <v>5</v>
      </c>
      <c r="AB115" s="49">
        <v>5</v>
      </c>
      <c r="AC115" s="49">
        <v>5</v>
      </c>
      <c r="AD115" s="49">
        <v>5</v>
      </c>
      <c r="AE115" s="49">
        <v>5</v>
      </c>
      <c r="AF115" s="49">
        <v>5</v>
      </c>
      <c r="AG115" s="49">
        <v>5</v>
      </c>
      <c r="AH115" s="49">
        <v>5</v>
      </c>
      <c r="AI115" s="49">
        <v>5</v>
      </c>
      <c r="AJ115" s="49">
        <v>5</v>
      </c>
      <c r="AK115" s="49">
        <v>5</v>
      </c>
      <c r="AL115" s="49">
        <v>5</v>
      </c>
      <c r="AM115" s="49">
        <v>5</v>
      </c>
      <c r="AN115" s="49">
        <v>4</v>
      </c>
      <c r="AO115" s="49">
        <v>4</v>
      </c>
      <c r="AP115" s="49">
        <v>5</v>
      </c>
      <c r="AQ115" s="49">
        <v>5</v>
      </c>
      <c r="AR115" s="49">
        <v>5</v>
      </c>
      <c r="AS115" s="42">
        <v>2</v>
      </c>
    </row>
    <row r="116" spans="1:45" x14ac:dyDescent="0.25">
      <c r="A116" s="43">
        <v>115</v>
      </c>
      <c r="B116" s="49" t="s">
        <v>438</v>
      </c>
      <c r="C116" s="55" t="s">
        <v>512</v>
      </c>
      <c r="D116" s="55" t="s">
        <v>47</v>
      </c>
      <c r="E116" s="52">
        <f>VLOOKUP(B116,'Nilai Raport'!$B$2:$D$215,3,0)</f>
        <v>85.307692307692307</v>
      </c>
      <c r="F116" s="45" cm="1">
        <f t="array" ref="F116">ROUND(E116:E116,0)</f>
        <v>85</v>
      </c>
      <c r="G116" s="49">
        <v>3</v>
      </c>
      <c r="H116" s="49">
        <v>3</v>
      </c>
      <c r="I116" s="49">
        <v>3</v>
      </c>
      <c r="J116" s="49">
        <v>1</v>
      </c>
      <c r="K116" s="49">
        <v>4</v>
      </c>
      <c r="L116" s="49">
        <v>2</v>
      </c>
      <c r="M116" s="49">
        <v>3</v>
      </c>
      <c r="N116" s="49">
        <v>5</v>
      </c>
      <c r="O116" s="49">
        <v>4</v>
      </c>
      <c r="P116" s="49">
        <v>5</v>
      </c>
      <c r="Q116" s="49">
        <v>3</v>
      </c>
      <c r="R116" s="49">
        <v>2</v>
      </c>
      <c r="S116" s="49">
        <v>3</v>
      </c>
      <c r="T116" s="49">
        <v>3</v>
      </c>
      <c r="U116" s="49">
        <v>3</v>
      </c>
      <c r="V116" s="49">
        <v>3</v>
      </c>
      <c r="W116" s="49">
        <v>3</v>
      </c>
      <c r="X116" s="49">
        <v>4</v>
      </c>
      <c r="Y116" s="49">
        <v>3</v>
      </c>
      <c r="Z116" s="49">
        <v>4</v>
      </c>
      <c r="AA116" s="49">
        <v>3</v>
      </c>
      <c r="AB116" s="49">
        <v>4</v>
      </c>
      <c r="AC116" s="49">
        <v>3</v>
      </c>
      <c r="AD116" s="49">
        <v>4</v>
      </c>
      <c r="AE116" s="49">
        <v>3</v>
      </c>
      <c r="AF116" s="49">
        <v>4</v>
      </c>
      <c r="AG116" s="49">
        <v>4</v>
      </c>
      <c r="AH116" s="49">
        <v>4</v>
      </c>
      <c r="AI116" s="49">
        <v>3</v>
      </c>
      <c r="AJ116" s="49">
        <v>3</v>
      </c>
      <c r="AK116" s="49">
        <v>3</v>
      </c>
      <c r="AL116" s="49">
        <v>3</v>
      </c>
      <c r="AM116" s="49">
        <v>4</v>
      </c>
      <c r="AN116" s="49">
        <v>4</v>
      </c>
      <c r="AO116" s="49">
        <v>4</v>
      </c>
      <c r="AP116" s="49">
        <v>4</v>
      </c>
      <c r="AQ116" s="49">
        <v>4</v>
      </c>
      <c r="AR116" s="49">
        <v>3</v>
      </c>
      <c r="AS116" s="42">
        <v>2</v>
      </c>
    </row>
    <row r="117" spans="1:45" x14ac:dyDescent="0.25">
      <c r="A117" s="43">
        <v>116</v>
      </c>
      <c r="B117" s="49" t="s">
        <v>479</v>
      </c>
      <c r="C117" s="55" t="s">
        <v>511</v>
      </c>
      <c r="D117" s="55" t="s">
        <v>157</v>
      </c>
      <c r="E117" s="53">
        <f>VLOOKUP(B117,'Nilai Raport'!$B$2:$D$215,3,0)</f>
        <v>81.15384615384616</v>
      </c>
      <c r="F117" s="45" cm="1">
        <f t="array" ref="F117">ROUND(E117:E117,0)</f>
        <v>81</v>
      </c>
      <c r="G117" s="49">
        <v>3</v>
      </c>
      <c r="H117" s="49">
        <v>3</v>
      </c>
      <c r="I117" s="49">
        <v>3</v>
      </c>
      <c r="J117" s="49">
        <v>1</v>
      </c>
      <c r="K117" s="49">
        <v>4</v>
      </c>
      <c r="L117" s="49">
        <v>2</v>
      </c>
      <c r="M117" s="49">
        <v>3</v>
      </c>
      <c r="N117" s="49">
        <v>5</v>
      </c>
      <c r="O117" s="49">
        <v>4</v>
      </c>
      <c r="P117" s="49">
        <v>5</v>
      </c>
      <c r="Q117" s="49">
        <v>5</v>
      </c>
      <c r="R117" s="49">
        <v>5</v>
      </c>
      <c r="S117" s="49">
        <v>5</v>
      </c>
      <c r="T117" s="49">
        <v>5</v>
      </c>
      <c r="U117" s="49">
        <v>5</v>
      </c>
      <c r="V117" s="49">
        <v>5</v>
      </c>
      <c r="W117" s="49">
        <v>5</v>
      </c>
      <c r="X117" s="49">
        <v>5</v>
      </c>
      <c r="Y117" s="49">
        <v>5</v>
      </c>
      <c r="Z117" s="49">
        <v>4</v>
      </c>
      <c r="AA117" s="49">
        <v>4</v>
      </c>
      <c r="AB117" s="49">
        <v>5</v>
      </c>
      <c r="AC117" s="49">
        <v>4</v>
      </c>
      <c r="AD117" s="49">
        <v>5</v>
      </c>
      <c r="AE117" s="49">
        <v>5</v>
      </c>
      <c r="AF117" s="49">
        <v>4</v>
      </c>
      <c r="AG117" s="49">
        <v>4</v>
      </c>
      <c r="AH117" s="49">
        <v>4</v>
      </c>
      <c r="AI117" s="49">
        <v>5</v>
      </c>
      <c r="AJ117" s="49">
        <v>5</v>
      </c>
      <c r="AK117" s="49">
        <v>5</v>
      </c>
      <c r="AL117" s="49">
        <v>4</v>
      </c>
      <c r="AM117" s="49">
        <v>5</v>
      </c>
      <c r="AN117" s="49">
        <v>5</v>
      </c>
      <c r="AO117" s="49">
        <v>5</v>
      </c>
      <c r="AP117" s="49">
        <v>4</v>
      </c>
      <c r="AQ117" s="49">
        <v>5</v>
      </c>
      <c r="AR117" s="49">
        <v>5</v>
      </c>
      <c r="AS117" s="42">
        <v>2</v>
      </c>
    </row>
    <row r="118" spans="1:45" x14ac:dyDescent="0.25">
      <c r="A118" s="43">
        <v>117</v>
      </c>
      <c r="B118" s="50" t="s">
        <v>480</v>
      </c>
      <c r="C118" s="56" t="s">
        <v>511</v>
      </c>
      <c r="D118" s="56" t="s">
        <v>157</v>
      </c>
      <c r="E118" s="53">
        <f>VLOOKUP(B118,'Nilai Raport'!$B$2:$D$215,3,0)</f>
        <v>78</v>
      </c>
      <c r="F118" s="45" cm="1">
        <f t="array" ref="F118">ROUND(E118:E118,0)</f>
        <v>78</v>
      </c>
      <c r="G118" s="50">
        <v>4</v>
      </c>
      <c r="H118" s="50">
        <v>2</v>
      </c>
      <c r="I118" s="50">
        <v>3</v>
      </c>
      <c r="J118" s="50">
        <v>5</v>
      </c>
      <c r="K118" s="50">
        <v>3</v>
      </c>
      <c r="L118" s="50">
        <v>2</v>
      </c>
      <c r="M118" s="50">
        <v>3</v>
      </c>
      <c r="N118" s="50">
        <v>1</v>
      </c>
      <c r="O118" s="50">
        <v>3</v>
      </c>
      <c r="P118" s="50">
        <v>4</v>
      </c>
      <c r="Q118" s="50">
        <v>4</v>
      </c>
      <c r="R118" s="50">
        <v>4</v>
      </c>
      <c r="S118" s="50">
        <v>3</v>
      </c>
      <c r="T118" s="50">
        <v>4</v>
      </c>
      <c r="U118" s="50">
        <v>4</v>
      </c>
      <c r="V118" s="50">
        <v>3</v>
      </c>
      <c r="W118" s="50">
        <v>4</v>
      </c>
      <c r="X118" s="50">
        <v>3</v>
      </c>
      <c r="Y118" s="50">
        <v>4</v>
      </c>
      <c r="Z118" s="50">
        <v>4</v>
      </c>
      <c r="AA118" s="50">
        <v>3</v>
      </c>
      <c r="AB118" s="50">
        <v>4</v>
      </c>
      <c r="AC118" s="50">
        <v>4</v>
      </c>
      <c r="AD118" s="50">
        <v>4</v>
      </c>
      <c r="AE118" s="50">
        <v>4</v>
      </c>
      <c r="AF118" s="50">
        <v>4</v>
      </c>
      <c r="AG118" s="50">
        <v>3</v>
      </c>
      <c r="AH118" s="50">
        <v>4</v>
      </c>
      <c r="AI118" s="50">
        <v>3</v>
      </c>
      <c r="AJ118" s="50">
        <v>4</v>
      </c>
      <c r="AK118" s="50">
        <v>4</v>
      </c>
      <c r="AL118" s="50">
        <v>4</v>
      </c>
      <c r="AM118" s="50">
        <v>4</v>
      </c>
      <c r="AN118" s="50">
        <v>4</v>
      </c>
      <c r="AO118" s="50">
        <v>4</v>
      </c>
      <c r="AP118" s="50">
        <v>4</v>
      </c>
      <c r="AQ118" s="50">
        <v>4</v>
      </c>
      <c r="AR118" s="50">
        <v>4</v>
      </c>
      <c r="AS118" s="42">
        <v>1</v>
      </c>
    </row>
    <row r="119" spans="1:45" x14ac:dyDescent="0.25">
      <c r="A119" s="43">
        <v>118</v>
      </c>
      <c r="B119" s="49" t="s">
        <v>483</v>
      </c>
      <c r="C119" s="55" t="s">
        <v>511</v>
      </c>
      <c r="D119" s="55" t="s">
        <v>157</v>
      </c>
      <c r="E119" s="53">
        <f>VLOOKUP(B119,'Nilai Raport'!$B$2:$D$215,3,0)</f>
        <v>81.461538461538467</v>
      </c>
      <c r="F119" s="45" cm="1">
        <f t="array" ref="F119">ROUND(E119:E119,0)</f>
        <v>81</v>
      </c>
      <c r="G119" s="49">
        <v>4</v>
      </c>
      <c r="H119" s="49">
        <v>3</v>
      </c>
      <c r="I119" s="49">
        <v>3</v>
      </c>
      <c r="J119" s="49">
        <v>3</v>
      </c>
      <c r="K119" s="49">
        <v>2</v>
      </c>
      <c r="L119" s="49">
        <v>1</v>
      </c>
      <c r="M119" s="49">
        <v>2</v>
      </c>
      <c r="N119" s="49">
        <v>2</v>
      </c>
      <c r="O119" s="49">
        <v>2</v>
      </c>
      <c r="P119" s="49">
        <v>3</v>
      </c>
      <c r="Q119" s="49">
        <v>5</v>
      </c>
      <c r="R119" s="49">
        <v>5</v>
      </c>
      <c r="S119" s="49">
        <v>5</v>
      </c>
      <c r="T119" s="49">
        <v>5</v>
      </c>
      <c r="U119" s="49">
        <v>5</v>
      </c>
      <c r="V119" s="49">
        <v>5</v>
      </c>
      <c r="W119" s="49">
        <v>5</v>
      </c>
      <c r="X119" s="49">
        <v>5</v>
      </c>
      <c r="Y119" s="49">
        <v>5</v>
      </c>
      <c r="Z119" s="49">
        <v>4</v>
      </c>
      <c r="AA119" s="49">
        <v>5</v>
      </c>
      <c r="AB119" s="49">
        <v>5</v>
      </c>
      <c r="AC119" s="49">
        <v>4</v>
      </c>
      <c r="AD119" s="49">
        <v>5</v>
      </c>
      <c r="AE119" s="49">
        <v>5</v>
      </c>
      <c r="AF119" s="49">
        <v>4</v>
      </c>
      <c r="AG119" s="49">
        <v>5</v>
      </c>
      <c r="AH119" s="49">
        <v>5</v>
      </c>
      <c r="AI119" s="49">
        <v>5</v>
      </c>
      <c r="AJ119" s="49">
        <v>5</v>
      </c>
      <c r="AK119" s="49">
        <v>5</v>
      </c>
      <c r="AL119" s="49">
        <v>4</v>
      </c>
      <c r="AM119" s="49">
        <v>4</v>
      </c>
      <c r="AN119" s="49">
        <v>4</v>
      </c>
      <c r="AO119" s="49">
        <v>4</v>
      </c>
      <c r="AP119" s="49">
        <v>4</v>
      </c>
      <c r="AQ119" s="49">
        <v>4</v>
      </c>
      <c r="AR119" s="49">
        <v>5</v>
      </c>
      <c r="AS119" s="42">
        <v>2</v>
      </c>
    </row>
    <row r="120" spans="1:45" x14ac:dyDescent="0.25">
      <c r="A120" s="43">
        <v>119</v>
      </c>
      <c r="B120" s="42" t="s">
        <v>484</v>
      </c>
      <c r="C120" s="54" t="s">
        <v>511</v>
      </c>
      <c r="D120" s="54" t="s">
        <v>157</v>
      </c>
      <c r="E120" s="53">
        <f>VLOOKUP(B120,'Nilai Raport'!$B$2:$D$215,3,0)</f>
        <v>84.92307692307692</v>
      </c>
      <c r="F120" s="45" cm="1">
        <f t="array" ref="F120">ROUND(E120:E120,0)</f>
        <v>85</v>
      </c>
      <c r="G120" s="48">
        <v>5</v>
      </c>
      <c r="H120" s="48">
        <v>3</v>
      </c>
      <c r="I120" s="48">
        <v>5</v>
      </c>
      <c r="J120" s="48">
        <v>5</v>
      </c>
      <c r="K120" s="48">
        <v>5</v>
      </c>
      <c r="L120" s="48">
        <v>5</v>
      </c>
      <c r="M120" s="48">
        <v>5</v>
      </c>
      <c r="N120" s="48">
        <v>3</v>
      </c>
      <c r="O120" s="48">
        <v>5</v>
      </c>
      <c r="P120" s="48">
        <v>5</v>
      </c>
      <c r="Q120" s="48">
        <v>3</v>
      </c>
      <c r="R120" s="48">
        <v>3</v>
      </c>
      <c r="S120" s="48">
        <v>4</v>
      </c>
      <c r="T120" s="48">
        <v>5</v>
      </c>
      <c r="U120" s="48">
        <v>5</v>
      </c>
      <c r="V120" s="48">
        <v>4</v>
      </c>
      <c r="W120" s="48">
        <v>4</v>
      </c>
      <c r="X120" s="48">
        <v>3</v>
      </c>
      <c r="Y120" s="48">
        <v>4</v>
      </c>
      <c r="Z120" s="48">
        <v>5</v>
      </c>
      <c r="AA120" s="48">
        <v>3</v>
      </c>
      <c r="AB120" s="48">
        <v>4</v>
      </c>
      <c r="AC120" s="48">
        <v>5</v>
      </c>
      <c r="AD120" s="48">
        <v>5</v>
      </c>
      <c r="AE120" s="48">
        <v>4</v>
      </c>
      <c r="AF120" s="48">
        <v>3</v>
      </c>
      <c r="AG120" s="48">
        <v>4</v>
      </c>
      <c r="AH120" s="48">
        <v>4</v>
      </c>
      <c r="AI120" s="48">
        <v>4</v>
      </c>
      <c r="AJ120" s="48">
        <v>3</v>
      </c>
      <c r="AK120" s="48">
        <v>3</v>
      </c>
      <c r="AL120" s="48">
        <v>4</v>
      </c>
      <c r="AM120" s="48">
        <v>4</v>
      </c>
      <c r="AN120" s="48">
        <v>5</v>
      </c>
      <c r="AO120" s="48">
        <v>4</v>
      </c>
      <c r="AP120" s="48">
        <v>3</v>
      </c>
      <c r="AQ120" s="48">
        <v>3</v>
      </c>
      <c r="AR120" s="48">
        <v>4</v>
      </c>
      <c r="AS120" s="42">
        <v>2</v>
      </c>
    </row>
    <row r="121" spans="1:45" x14ac:dyDescent="0.25">
      <c r="A121" s="43">
        <v>120</v>
      </c>
      <c r="B121" s="48" t="s">
        <v>486</v>
      </c>
      <c r="C121" s="54" t="s">
        <v>512</v>
      </c>
      <c r="D121" s="54" t="s">
        <v>157</v>
      </c>
      <c r="E121" s="53">
        <f>VLOOKUP(B121,'Nilai Raport'!$B$2:$D$215,3,0)</f>
        <v>84.615384615384613</v>
      </c>
      <c r="F121" s="45" cm="1">
        <f t="array" ref="F121">ROUND(E121:E121,0)</f>
        <v>85</v>
      </c>
      <c r="G121" s="48">
        <v>3</v>
      </c>
      <c r="H121" s="48">
        <v>1</v>
      </c>
      <c r="I121" s="48">
        <v>3</v>
      </c>
      <c r="J121" s="48">
        <v>3</v>
      </c>
      <c r="K121" s="48">
        <v>2</v>
      </c>
      <c r="L121" s="48">
        <v>1</v>
      </c>
      <c r="M121" s="48">
        <v>3</v>
      </c>
      <c r="N121" s="48">
        <v>4</v>
      </c>
      <c r="O121" s="48">
        <v>1</v>
      </c>
      <c r="P121" s="48">
        <v>4</v>
      </c>
      <c r="Q121" s="48">
        <v>4</v>
      </c>
      <c r="R121" s="48">
        <v>4</v>
      </c>
      <c r="S121" s="48">
        <v>3</v>
      </c>
      <c r="T121" s="48">
        <v>3</v>
      </c>
      <c r="U121" s="48">
        <v>3</v>
      </c>
      <c r="V121" s="48">
        <v>3</v>
      </c>
      <c r="W121" s="48">
        <v>4</v>
      </c>
      <c r="X121" s="48">
        <v>4</v>
      </c>
      <c r="Y121" s="48">
        <v>3</v>
      </c>
      <c r="Z121" s="48">
        <v>4</v>
      </c>
      <c r="AA121" s="48">
        <v>3</v>
      </c>
      <c r="AB121" s="48">
        <v>3</v>
      </c>
      <c r="AC121" s="48">
        <v>4</v>
      </c>
      <c r="AD121" s="48">
        <v>4</v>
      </c>
      <c r="AE121" s="48">
        <v>4</v>
      </c>
      <c r="AF121" s="48">
        <v>3</v>
      </c>
      <c r="AG121" s="48">
        <v>2</v>
      </c>
      <c r="AH121" s="48">
        <v>3</v>
      </c>
      <c r="AI121" s="48">
        <v>3</v>
      </c>
      <c r="AJ121" s="48">
        <v>3</v>
      </c>
      <c r="AK121" s="48">
        <v>3</v>
      </c>
      <c r="AL121" s="48">
        <v>4</v>
      </c>
      <c r="AM121" s="48">
        <v>3</v>
      </c>
      <c r="AN121" s="48">
        <v>4</v>
      </c>
      <c r="AO121" s="48">
        <v>4</v>
      </c>
      <c r="AP121" s="48">
        <v>3</v>
      </c>
      <c r="AQ121" s="48">
        <v>4</v>
      </c>
      <c r="AR121" s="48">
        <v>3</v>
      </c>
      <c r="AS121" s="42">
        <v>2</v>
      </c>
    </row>
    <row r="122" spans="1:45" x14ac:dyDescent="0.25">
      <c r="A122" s="43">
        <v>121</v>
      </c>
      <c r="B122" s="42" t="s">
        <v>500</v>
      </c>
      <c r="C122" s="55" t="s">
        <v>511</v>
      </c>
      <c r="D122" s="55" t="s">
        <v>157</v>
      </c>
      <c r="E122" s="53">
        <f>VLOOKUP(B122,'Nilai Raport'!$B$2:$D$215,3,0)</f>
        <v>83.538461538461533</v>
      </c>
      <c r="F122" s="45" cm="1">
        <f t="array" ref="F122">ROUND(E122:E122,0)</f>
        <v>84</v>
      </c>
      <c r="G122" s="49">
        <v>4</v>
      </c>
      <c r="H122" s="49">
        <v>2</v>
      </c>
      <c r="I122" s="49">
        <v>5</v>
      </c>
      <c r="J122" s="49">
        <v>4</v>
      </c>
      <c r="K122" s="49">
        <v>3</v>
      </c>
      <c r="L122" s="49">
        <v>4</v>
      </c>
      <c r="M122" s="49">
        <v>4</v>
      </c>
      <c r="N122" s="49">
        <v>2</v>
      </c>
      <c r="O122" s="49">
        <v>4</v>
      </c>
      <c r="P122" s="49">
        <v>4</v>
      </c>
      <c r="Q122" s="49">
        <v>5</v>
      </c>
      <c r="R122" s="49">
        <v>5</v>
      </c>
      <c r="S122" s="49">
        <v>5</v>
      </c>
      <c r="T122" s="49">
        <v>5</v>
      </c>
      <c r="U122" s="49">
        <v>4</v>
      </c>
      <c r="V122" s="49">
        <v>5</v>
      </c>
      <c r="W122" s="49">
        <v>5</v>
      </c>
      <c r="X122" s="49">
        <v>5</v>
      </c>
      <c r="Y122" s="49">
        <v>5</v>
      </c>
      <c r="Z122" s="49">
        <v>4</v>
      </c>
      <c r="AA122" s="49">
        <v>5</v>
      </c>
      <c r="AB122" s="49">
        <v>5</v>
      </c>
      <c r="AC122" s="49">
        <v>5</v>
      </c>
      <c r="AD122" s="49">
        <v>5</v>
      </c>
      <c r="AE122" s="49">
        <v>5</v>
      </c>
      <c r="AF122" s="49">
        <v>5</v>
      </c>
      <c r="AG122" s="49">
        <v>5</v>
      </c>
      <c r="AH122" s="49">
        <v>5</v>
      </c>
      <c r="AI122" s="49">
        <v>5</v>
      </c>
      <c r="AJ122" s="49">
        <v>5</v>
      </c>
      <c r="AK122" s="49">
        <v>5</v>
      </c>
      <c r="AL122" s="49">
        <v>4</v>
      </c>
      <c r="AM122" s="49">
        <v>5</v>
      </c>
      <c r="AN122" s="49">
        <v>5</v>
      </c>
      <c r="AO122" s="49">
        <v>5</v>
      </c>
      <c r="AP122" s="49">
        <v>5</v>
      </c>
      <c r="AQ122" s="49">
        <v>5</v>
      </c>
      <c r="AR122" s="49">
        <v>5</v>
      </c>
      <c r="AS122" s="42">
        <v>2</v>
      </c>
    </row>
    <row r="123" spans="1:45" x14ac:dyDescent="0.25">
      <c r="A123" s="43">
        <v>122</v>
      </c>
      <c r="B123" s="48" t="s">
        <v>487</v>
      </c>
      <c r="C123" s="54" t="s">
        <v>511</v>
      </c>
      <c r="D123" s="54" t="s">
        <v>157</v>
      </c>
      <c r="E123" s="53">
        <f>VLOOKUP(B123,'Nilai Raport'!$B$2:$D$215,3,0)</f>
        <v>83.692307692307693</v>
      </c>
      <c r="F123" s="45" cm="1">
        <f t="array" ref="F123">ROUND(E123:E123,0)</f>
        <v>84</v>
      </c>
      <c r="G123" s="48">
        <v>4</v>
      </c>
      <c r="H123" s="48">
        <v>3</v>
      </c>
      <c r="I123" s="48">
        <v>2</v>
      </c>
      <c r="J123" s="48">
        <v>4</v>
      </c>
      <c r="K123" s="48">
        <v>3</v>
      </c>
      <c r="L123" s="48">
        <v>4</v>
      </c>
      <c r="M123" s="48">
        <v>2</v>
      </c>
      <c r="N123" s="48">
        <v>3</v>
      </c>
      <c r="O123" s="48">
        <v>4</v>
      </c>
      <c r="P123" s="48">
        <v>2</v>
      </c>
      <c r="Q123" s="48">
        <v>5</v>
      </c>
      <c r="R123" s="48">
        <v>5</v>
      </c>
      <c r="S123" s="48">
        <v>5</v>
      </c>
      <c r="T123" s="48">
        <v>5</v>
      </c>
      <c r="U123" s="48">
        <v>5</v>
      </c>
      <c r="V123" s="48">
        <v>4</v>
      </c>
      <c r="W123" s="48">
        <v>5</v>
      </c>
      <c r="X123" s="48">
        <v>5</v>
      </c>
      <c r="Y123" s="48">
        <v>5</v>
      </c>
      <c r="Z123" s="48">
        <v>5</v>
      </c>
      <c r="AA123" s="48">
        <v>5</v>
      </c>
      <c r="AB123" s="48">
        <v>5</v>
      </c>
      <c r="AC123" s="48">
        <v>5</v>
      </c>
      <c r="AD123" s="48">
        <v>5</v>
      </c>
      <c r="AE123" s="48">
        <v>5</v>
      </c>
      <c r="AF123" s="48">
        <v>5</v>
      </c>
      <c r="AG123" s="48">
        <v>5</v>
      </c>
      <c r="AH123" s="48">
        <v>5</v>
      </c>
      <c r="AI123" s="48">
        <v>5</v>
      </c>
      <c r="AJ123" s="48">
        <v>4</v>
      </c>
      <c r="AK123" s="48">
        <v>4</v>
      </c>
      <c r="AL123" s="48">
        <v>4</v>
      </c>
      <c r="AM123" s="48">
        <v>4</v>
      </c>
      <c r="AN123" s="48">
        <v>4</v>
      </c>
      <c r="AO123" s="48">
        <v>5</v>
      </c>
      <c r="AP123" s="48">
        <v>4</v>
      </c>
      <c r="AQ123" s="48">
        <v>5</v>
      </c>
      <c r="AR123" s="48">
        <v>5</v>
      </c>
      <c r="AS123" s="42">
        <v>2</v>
      </c>
    </row>
    <row r="124" spans="1:45" x14ac:dyDescent="0.25">
      <c r="A124" s="43">
        <v>123</v>
      </c>
      <c r="B124" s="49" t="s">
        <v>488</v>
      </c>
      <c r="C124" s="55" t="s">
        <v>512</v>
      </c>
      <c r="D124" s="55" t="s">
        <v>157</v>
      </c>
      <c r="E124" s="53">
        <f>VLOOKUP(B124,'Nilai Raport'!$B$2:$D$215,3,0)</f>
        <v>85.538461538461533</v>
      </c>
      <c r="F124" s="45" cm="1">
        <f t="array" ref="F124">ROUND(E124:E124,0)</f>
        <v>86</v>
      </c>
      <c r="G124" s="49">
        <v>5</v>
      </c>
      <c r="H124" s="49">
        <v>2</v>
      </c>
      <c r="I124" s="49">
        <v>3</v>
      </c>
      <c r="J124" s="49">
        <v>5</v>
      </c>
      <c r="K124" s="49">
        <v>5</v>
      </c>
      <c r="L124" s="49">
        <v>5</v>
      </c>
      <c r="M124" s="49">
        <v>5</v>
      </c>
      <c r="N124" s="49">
        <v>5</v>
      </c>
      <c r="O124" s="49">
        <v>4</v>
      </c>
      <c r="P124" s="49">
        <v>5</v>
      </c>
      <c r="Q124" s="49">
        <v>3</v>
      </c>
      <c r="R124" s="49">
        <v>3</v>
      </c>
      <c r="S124" s="49">
        <v>3</v>
      </c>
      <c r="T124" s="49">
        <v>4</v>
      </c>
      <c r="U124" s="49">
        <v>3</v>
      </c>
      <c r="V124" s="49">
        <v>4</v>
      </c>
      <c r="W124" s="49">
        <v>3</v>
      </c>
      <c r="X124" s="49">
        <v>4</v>
      </c>
      <c r="Y124" s="49">
        <v>3</v>
      </c>
      <c r="Z124" s="49">
        <v>4</v>
      </c>
      <c r="AA124" s="49">
        <v>4</v>
      </c>
      <c r="AB124" s="49">
        <v>4</v>
      </c>
      <c r="AC124" s="49">
        <v>3</v>
      </c>
      <c r="AD124" s="49">
        <v>3</v>
      </c>
      <c r="AE124" s="49">
        <v>4</v>
      </c>
      <c r="AF124" s="49">
        <v>4</v>
      </c>
      <c r="AG124" s="49">
        <v>4</v>
      </c>
      <c r="AH124" s="49">
        <v>4</v>
      </c>
      <c r="AI124" s="49">
        <v>4</v>
      </c>
      <c r="AJ124" s="49">
        <v>5</v>
      </c>
      <c r="AK124" s="49">
        <v>5</v>
      </c>
      <c r="AL124" s="49">
        <v>3</v>
      </c>
      <c r="AM124" s="49">
        <v>5</v>
      </c>
      <c r="AN124" s="49">
        <v>4</v>
      </c>
      <c r="AO124" s="49">
        <v>4</v>
      </c>
      <c r="AP124" s="49">
        <v>5</v>
      </c>
      <c r="AQ124" s="49">
        <v>5</v>
      </c>
      <c r="AR124" s="49">
        <v>5</v>
      </c>
      <c r="AS124" s="42">
        <v>3</v>
      </c>
    </row>
    <row r="125" spans="1:45" x14ac:dyDescent="0.25">
      <c r="A125" s="43">
        <v>124</v>
      </c>
      <c r="B125" s="48" t="s">
        <v>489</v>
      </c>
      <c r="C125" s="54" t="s">
        <v>511</v>
      </c>
      <c r="D125" s="54" t="s">
        <v>157</v>
      </c>
      <c r="E125" s="53">
        <f>VLOOKUP(B125,'Nilai Raport'!$B$2:$D$215,3,0)</f>
        <v>83.230769230769226</v>
      </c>
      <c r="F125" s="45" cm="1">
        <f t="array" ref="F125">ROUND(E125:E125,0)</f>
        <v>83</v>
      </c>
      <c r="G125" s="48">
        <v>5</v>
      </c>
      <c r="H125" s="48">
        <v>3</v>
      </c>
      <c r="I125" s="48">
        <v>3</v>
      </c>
      <c r="J125" s="48">
        <v>4</v>
      </c>
      <c r="K125" s="48">
        <v>5</v>
      </c>
      <c r="L125" s="48">
        <v>5</v>
      </c>
      <c r="M125" s="48">
        <v>5</v>
      </c>
      <c r="N125" s="48">
        <v>1</v>
      </c>
      <c r="O125" s="48">
        <v>5</v>
      </c>
      <c r="P125" s="48">
        <v>5</v>
      </c>
      <c r="Q125" s="48">
        <v>4</v>
      </c>
      <c r="R125" s="48">
        <v>3</v>
      </c>
      <c r="S125" s="48">
        <v>4</v>
      </c>
      <c r="T125" s="48">
        <v>4</v>
      </c>
      <c r="U125" s="48">
        <v>3</v>
      </c>
      <c r="V125" s="48">
        <v>4</v>
      </c>
      <c r="W125" s="48">
        <v>4</v>
      </c>
      <c r="X125" s="48">
        <v>4</v>
      </c>
      <c r="Y125" s="48">
        <v>4</v>
      </c>
      <c r="Z125" s="48">
        <v>4</v>
      </c>
      <c r="AA125" s="48">
        <v>4</v>
      </c>
      <c r="AB125" s="48">
        <v>4</v>
      </c>
      <c r="AC125" s="48">
        <v>4</v>
      </c>
      <c r="AD125" s="48">
        <v>5</v>
      </c>
      <c r="AE125" s="48">
        <v>4</v>
      </c>
      <c r="AF125" s="48">
        <v>4</v>
      </c>
      <c r="AG125" s="48">
        <v>4</v>
      </c>
      <c r="AH125" s="48">
        <v>4</v>
      </c>
      <c r="AI125" s="48">
        <v>5</v>
      </c>
      <c r="AJ125" s="48">
        <v>5</v>
      </c>
      <c r="AK125" s="48">
        <v>5</v>
      </c>
      <c r="AL125" s="48">
        <v>5</v>
      </c>
      <c r="AM125" s="48">
        <v>5</v>
      </c>
      <c r="AN125" s="48">
        <v>5</v>
      </c>
      <c r="AO125" s="48">
        <v>5</v>
      </c>
      <c r="AP125" s="48">
        <v>5</v>
      </c>
      <c r="AQ125" s="48">
        <v>5</v>
      </c>
      <c r="AR125" s="48">
        <v>5</v>
      </c>
      <c r="AS125" s="42">
        <v>2</v>
      </c>
    </row>
    <row r="126" spans="1:45" x14ac:dyDescent="0.25">
      <c r="A126" s="43">
        <v>125</v>
      </c>
      <c r="B126" s="49" t="s">
        <v>490</v>
      </c>
      <c r="C126" s="55" t="s">
        <v>512</v>
      </c>
      <c r="D126" s="55" t="s">
        <v>157</v>
      </c>
      <c r="E126" s="53">
        <f>VLOOKUP(B126,'Nilai Raport'!$B$2:$D$215,3,0)</f>
        <v>81.692307692307693</v>
      </c>
      <c r="F126" s="45" cm="1">
        <f t="array" ref="F126">ROUND(E126:E126,0)</f>
        <v>82</v>
      </c>
      <c r="G126" s="49">
        <v>3</v>
      </c>
      <c r="H126" s="49">
        <v>3</v>
      </c>
      <c r="I126" s="49">
        <v>3</v>
      </c>
      <c r="J126" s="49">
        <v>1</v>
      </c>
      <c r="K126" s="49">
        <v>4</v>
      </c>
      <c r="L126" s="49">
        <v>2</v>
      </c>
      <c r="M126" s="49">
        <v>3</v>
      </c>
      <c r="N126" s="49">
        <v>5</v>
      </c>
      <c r="O126" s="49">
        <v>4</v>
      </c>
      <c r="P126" s="49">
        <v>5</v>
      </c>
      <c r="Q126" s="49">
        <v>5</v>
      </c>
      <c r="R126" s="49">
        <v>5</v>
      </c>
      <c r="S126" s="49">
        <v>4</v>
      </c>
      <c r="T126" s="49">
        <v>4</v>
      </c>
      <c r="U126" s="49">
        <v>4</v>
      </c>
      <c r="V126" s="49">
        <v>4</v>
      </c>
      <c r="W126" s="49">
        <v>5</v>
      </c>
      <c r="X126" s="49">
        <v>4</v>
      </c>
      <c r="Y126" s="49">
        <v>5</v>
      </c>
      <c r="Z126" s="49">
        <v>5</v>
      </c>
      <c r="AA126" s="49">
        <v>5</v>
      </c>
      <c r="AB126" s="49">
        <v>5</v>
      </c>
      <c r="AC126" s="49">
        <v>5</v>
      </c>
      <c r="AD126" s="49">
        <v>5</v>
      </c>
      <c r="AE126" s="49">
        <v>5</v>
      </c>
      <c r="AF126" s="49">
        <v>5</v>
      </c>
      <c r="AG126" s="49">
        <v>5</v>
      </c>
      <c r="AH126" s="49">
        <v>5</v>
      </c>
      <c r="AI126" s="49">
        <v>5</v>
      </c>
      <c r="AJ126" s="49">
        <v>5</v>
      </c>
      <c r="AK126" s="49">
        <v>5</v>
      </c>
      <c r="AL126" s="49">
        <v>3</v>
      </c>
      <c r="AM126" s="49">
        <v>5</v>
      </c>
      <c r="AN126" s="49">
        <v>5</v>
      </c>
      <c r="AO126" s="49">
        <v>5</v>
      </c>
      <c r="AP126" s="49">
        <v>5</v>
      </c>
      <c r="AQ126" s="49">
        <v>5</v>
      </c>
      <c r="AR126" s="49">
        <v>5</v>
      </c>
      <c r="AS126" s="42">
        <v>2</v>
      </c>
    </row>
    <row r="127" spans="1:45" x14ac:dyDescent="0.25">
      <c r="A127" s="43">
        <v>126</v>
      </c>
      <c r="B127" s="42" t="s">
        <v>495</v>
      </c>
      <c r="C127" s="55" t="s">
        <v>511</v>
      </c>
      <c r="D127" s="55" t="s">
        <v>157</v>
      </c>
      <c r="E127" s="53">
        <f>VLOOKUP(B127,'Nilai Raport'!$B$2:$D$215,3,0)</f>
        <v>83</v>
      </c>
      <c r="F127" s="45" cm="1">
        <f t="array" ref="F127">ROUND(E127:E127,0)</f>
        <v>83</v>
      </c>
      <c r="G127" s="49">
        <v>4</v>
      </c>
      <c r="H127" s="49">
        <v>2</v>
      </c>
      <c r="I127" s="49">
        <v>4</v>
      </c>
      <c r="J127" s="49">
        <v>3</v>
      </c>
      <c r="K127" s="49">
        <v>4</v>
      </c>
      <c r="L127" s="49">
        <v>4</v>
      </c>
      <c r="M127" s="49">
        <v>4</v>
      </c>
      <c r="N127" s="49">
        <v>5</v>
      </c>
      <c r="O127" s="49">
        <v>5</v>
      </c>
      <c r="P127" s="49">
        <v>3</v>
      </c>
      <c r="Q127" s="49">
        <v>5</v>
      </c>
      <c r="R127" s="49">
        <v>4</v>
      </c>
      <c r="S127" s="49">
        <v>5</v>
      </c>
      <c r="T127" s="49">
        <v>5</v>
      </c>
      <c r="U127" s="49">
        <v>5</v>
      </c>
      <c r="V127" s="49">
        <v>5</v>
      </c>
      <c r="W127" s="49">
        <v>5</v>
      </c>
      <c r="X127" s="49">
        <v>5</v>
      </c>
      <c r="Y127" s="49">
        <v>5</v>
      </c>
      <c r="Z127" s="49">
        <v>5</v>
      </c>
      <c r="AA127" s="49">
        <v>5</v>
      </c>
      <c r="AB127" s="49">
        <v>5</v>
      </c>
      <c r="AC127" s="49">
        <v>5</v>
      </c>
      <c r="AD127" s="49">
        <v>5</v>
      </c>
      <c r="AE127" s="49">
        <v>5</v>
      </c>
      <c r="AF127" s="49">
        <v>5</v>
      </c>
      <c r="AG127" s="49">
        <v>5</v>
      </c>
      <c r="AH127" s="49">
        <v>5</v>
      </c>
      <c r="AI127" s="49">
        <v>5</v>
      </c>
      <c r="AJ127" s="49">
        <v>5</v>
      </c>
      <c r="AK127" s="49">
        <v>5</v>
      </c>
      <c r="AL127" s="49">
        <v>5</v>
      </c>
      <c r="AM127" s="49">
        <v>5</v>
      </c>
      <c r="AN127" s="49">
        <v>4</v>
      </c>
      <c r="AO127" s="49">
        <v>4</v>
      </c>
      <c r="AP127" s="49">
        <v>4</v>
      </c>
      <c r="AQ127" s="49">
        <v>5</v>
      </c>
      <c r="AR127" s="49">
        <v>5</v>
      </c>
      <c r="AS127" s="42">
        <v>2</v>
      </c>
    </row>
    <row r="128" spans="1:45" x14ac:dyDescent="0.25">
      <c r="A128" s="43">
        <v>127</v>
      </c>
      <c r="B128" s="49" t="s">
        <v>493</v>
      </c>
      <c r="C128" s="55" t="s">
        <v>511</v>
      </c>
      <c r="D128" s="55" t="s">
        <v>157</v>
      </c>
      <c r="E128" s="53">
        <f>VLOOKUP(B128,'Nilai Raport'!$B$2:$D$215,3,0)</f>
        <v>80.307692307692307</v>
      </c>
      <c r="F128" s="45" cm="1">
        <f t="array" ref="F128">ROUND(E128:E128,0)</f>
        <v>80</v>
      </c>
      <c r="G128" s="49">
        <v>5</v>
      </c>
      <c r="H128" s="49">
        <v>3</v>
      </c>
      <c r="I128" s="49">
        <v>4</v>
      </c>
      <c r="J128" s="49">
        <v>4</v>
      </c>
      <c r="K128" s="49">
        <v>4</v>
      </c>
      <c r="L128" s="49">
        <v>5</v>
      </c>
      <c r="M128" s="49">
        <v>5</v>
      </c>
      <c r="N128" s="49">
        <v>2</v>
      </c>
      <c r="O128" s="49">
        <v>5</v>
      </c>
      <c r="P128" s="49">
        <v>5</v>
      </c>
      <c r="Q128" s="49">
        <v>5</v>
      </c>
      <c r="R128" s="49">
        <v>4</v>
      </c>
      <c r="S128" s="49">
        <v>5</v>
      </c>
      <c r="T128" s="49">
        <v>5</v>
      </c>
      <c r="U128" s="49">
        <v>5</v>
      </c>
      <c r="V128" s="49">
        <v>4</v>
      </c>
      <c r="W128" s="49">
        <v>5</v>
      </c>
      <c r="X128" s="49">
        <v>5</v>
      </c>
      <c r="Y128" s="49">
        <v>5</v>
      </c>
      <c r="Z128" s="49">
        <v>4</v>
      </c>
      <c r="AA128" s="49">
        <v>5</v>
      </c>
      <c r="AB128" s="49">
        <v>5</v>
      </c>
      <c r="AC128" s="49">
        <v>5</v>
      </c>
      <c r="AD128" s="49">
        <v>5</v>
      </c>
      <c r="AE128" s="49">
        <v>5</v>
      </c>
      <c r="AF128" s="49">
        <v>5</v>
      </c>
      <c r="AG128" s="49">
        <v>5</v>
      </c>
      <c r="AH128" s="49">
        <v>5</v>
      </c>
      <c r="AI128" s="49">
        <v>5</v>
      </c>
      <c r="AJ128" s="49">
        <v>5</v>
      </c>
      <c r="AK128" s="49">
        <v>3</v>
      </c>
      <c r="AL128" s="49">
        <v>3</v>
      </c>
      <c r="AM128" s="49">
        <v>5</v>
      </c>
      <c r="AN128" s="49">
        <v>5</v>
      </c>
      <c r="AO128" s="49">
        <v>3</v>
      </c>
      <c r="AP128" s="49">
        <v>5</v>
      </c>
      <c r="AQ128" s="49">
        <v>5</v>
      </c>
      <c r="AR128" s="49">
        <v>5</v>
      </c>
      <c r="AS128" s="42">
        <v>2</v>
      </c>
    </row>
    <row r="129" spans="1:45" x14ac:dyDescent="0.25">
      <c r="A129" s="43">
        <v>128</v>
      </c>
      <c r="B129" s="42" t="s">
        <v>496</v>
      </c>
      <c r="C129" s="55" t="s">
        <v>511</v>
      </c>
      <c r="D129" s="55" t="s">
        <v>157</v>
      </c>
      <c r="E129" s="53">
        <f>VLOOKUP(B129,'Nilai Raport'!$B$2:$D$215,3,0)</f>
        <v>84.615384615384613</v>
      </c>
      <c r="F129" s="45" cm="1">
        <f t="array" ref="F129">ROUND(E129:E129,0)</f>
        <v>85</v>
      </c>
      <c r="G129" s="49">
        <v>2</v>
      </c>
      <c r="H129" s="49">
        <v>1</v>
      </c>
      <c r="I129" s="49">
        <v>3</v>
      </c>
      <c r="J129" s="49">
        <v>3</v>
      </c>
      <c r="K129" s="49">
        <v>2</v>
      </c>
      <c r="L129" s="49">
        <v>1</v>
      </c>
      <c r="M129" s="49">
        <v>1</v>
      </c>
      <c r="N129" s="49">
        <v>3</v>
      </c>
      <c r="O129" s="49">
        <v>2</v>
      </c>
      <c r="P129" s="49">
        <v>3</v>
      </c>
      <c r="Q129" s="49">
        <v>3</v>
      </c>
      <c r="R129" s="49">
        <v>3</v>
      </c>
      <c r="S129" s="49">
        <v>3</v>
      </c>
      <c r="T129" s="49">
        <v>4</v>
      </c>
      <c r="U129" s="49">
        <v>3</v>
      </c>
      <c r="V129" s="49">
        <v>2</v>
      </c>
      <c r="W129" s="49">
        <v>3</v>
      </c>
      <c r="X129" s="49">
        <v>3</v>
      </c>
      <c r="Y129" s="49">
        <v>3</v>
      </c>
      <c r="Z129" s="49">
        <v>3</v>
      </c>
      <c r="AA129" s="49">
        <v>3</v>
      </c>
      <c r="AB129" s="49">
        <v>3</v>
      </c>
      <c r="AC129" s="49">
        <v>3</v>
      </c>
      <c r="AD129" s="49">
        <v>4</v>
      </c>
      <c r="AE129" s="49">
        <v>4</v>
      </c>
      <c r="AF129" s="49">
        <v>3</v>
      </c>
      <c r="AG129" s="49">
        <v>4</v>
      </c>
      <c r="AH129" s="49">
        <v>2</v>
      </c>
      <c r="AI129" s="49">
        <v>4</v>
      </c>
      <c r="AJ129" s="49">
        <v>4</v>
      </c>
      <c r="AK129" s="49">
        <v>3</v>
      </c>
      <c r="AL129" s="49">
        <v>3</v>
      </c>
      <c r="AM129" s="49">
        <v>4</v>
      </c>
      <c r="AN129" s="49">
        <v>3</v>
      </c>
      <c r="AO129" s="49">
        <v>4</v>
      </c>
      <c r="AP129" s="49">
        <v>3</v>
      </c>
      <c r="AQ129" s="49">
        <v>3</v>
      </c>
      <c r="AR129" s="49">
        <v>3</v>
      </c>
      <c r="AS129" s="42">
        <v>2</v>
      </c>
    </row>
    <row r="130" spans="1:45" x14ac:dyDescent="0.25">
      <c r="A130" s="43">
        <v>129</v>
      </c>
      <c r="B130" s="48" t="s">
        <v>499</v>
      </c>
      <c r="C130" s="54" t="s">
        <v>511</v>
      </c>
      <c r="D130" s="54" t="s">
        <v>157</v>
      </c>
      <c r="E130" s="53">
        <f>VLOOKUP(B130,'Nilai Raport'!$B$2:$D$215,3,0)</f>
        <v>83.92307692307692</v>
      </c>
      <c r="F130" s="45" cm="1">
        <f t="array" ref="F130">ROUND(E130:E130,0)</f>
        <v>84</v>
      </c>
      <c r="G130" s="48">
        <v>3</v>
      </c>
      <c r="H130" s="48">
        <v>2</v>
      </c>
      <c r="I130" s="48">
        <v>3</v>
      </c>
      <c r="J130" s="48">
        <v>3</v>
      </c>
      <c r="K130" s="48">
        <v>3</v>
      </c>
      <c r="L130" s="48">
        <v>4</v>
      </c>
      <c r="M130" s="48">
        <v>2</v>
      </c>
      <c r="N130" s="48">
        <v>3</v>
      </c>
      <c r="O130" s="48">
        <v>1</v>
      </c>
      <c r="P130" s="48">
        <v>2</v>
      </c>
      <c r="Q130" s="48">
        <v>5</v>
      </c>
      <c r="R130" s="48">
        <v>4</v>
      </c>
      <c r="S130" s="48">
        <v>4</v>
      </c>
      <c r="T130" s="48">
        <v>5</v>
      </c>
      <c r="U130" s="48">
        <v>5</v>
      </c>
      <c r="V130" s="48">
        <v>3</v>
      </c>
      <c r="W130" s="48">
        <v>5</v>
      </c>
      <c r="X130" s="48">
        <v>5</v>
      </c>
      <c r="Y130" s="48">
        <v>4</v>
      </c>
      <c r="Z130" s="48">
        <v>5</v>
      </c>
      <c r="AA130" s="48">
        <v>4</v>
      </c>
      <c r="AB130" s="48">
        <v>5</v>
      </c>
      <c r="AC130" s="48">
        <v>5</v>
      </c>
      <c r="AD130" s="48">
        <v>5</v>
      </c>
      <c r="AE130" s="48">
        <v>4</v>
      </c>
      <c r="AF130" s="48">
        <v>5</v>
      </c>
      <c r="AG130" s="48">
        <v>5</v>
      </c>
      <c r="AH130" s="48">
        <v>4</v>
      </c>
      <c r="AI130" s="48">
        <v>5</v>
      </c>
      <c r="AJ130" s="48">
        <v>5</v>
      </c>
      <c r="AK130" s="48">
        <v>4</v>
      </c>
      <c r="AL130" s="48">
        <v>5</v>
      </c>
      <c r="AM130" s="48">
        <v>5</v>
      </c>
      <c r="AN130" s="48">
        <v>5</v>
      </c>
      <c r="AO130" s="48">
        <v>5</v>
      </c>
      <c r="AP130" s="48">
        <v>5</v>
      </c>
      <c r="AQ130" s="48">
        <v>5</v>
      </c>
      <c r="AR130" s="48">
        <v>5</v>
      </c>
      <c r="AS130" s="42">
        <v>2</v>
      </c>
    </row>
    <row r="131" spans="1:45" x14ac:dyDescent="0.25">
      <c r="A131" s="43">
        <v>130</v>
      </c>
      <c r="B131" s="49" t="s">
        <v>501</v>
      </c>
      <c r="C131" s="55" t="s">
        <v>511</v>
      </c>
      <c r="D131" s="55" t="s">
        <v>157</v>
      </c>
      <c r="E131" s="53">
        <f>VLOOKUP(B131,'Nilai Raport'!$B$2:$D$215,3,0)</f>
        <v>84.615384615384613</v>
      </c>
      <c r="F131" s="45" cm="1">
        <f t="array" ref="F131">ROUND(E131:E131,0)</f>
        <v>85</v>
      </c>
      <c r="G131" s="49">
        <v>2</v>
      </c>
      <c r="H131" s="49">
        <v>5</v>
      </c>
      <c r="I131" s="49">
        <v>2</v>
      </c>
      <c r="J131" s="49">
        <v>4</v>
      </c>
      <c r="K131" s="49">
        <v>2</v>
      </c>
      <c r="L131" s="49">
        <v>2</v>
      </c>
      <c r="M131" s="49">
        <v>4</v>
      </c>
      <c r="N131" s="49">
        <v>4</v>
      </c>
      <c r="O131" s="49">
        <v>4</v>
      </c>
      <c r="P131" s="49">
        <v>3</v>
      </c>
      <c r="Q131" s="49">
        <v>5</v>
      </c>
      <c r="R131" s="49">
        <v>4</v>
      </c>
      <c r="S131" s="49">
        <v>5</v>
      </c>
      <c r="T131" s="49">
        <v>5</v>
      </c>
      <c r="U131" s="49">
        <v>5</v>
      </c>
      <c r="V131" s="49">
        <v>5</v>
      </c>
      <c r="W131" s="49">
        <v>5</v>
      </c>
      <c r="X131" s="49">
        <v>5</v>
      </c>
      <c r="Y131" s="49">
        <v>5</v>
      </c>
      <c r="Z131" s="49">
        <v>5</v>
      </c>
      <c r="AA131" s="49">
        <v>5</v>
      </c>
      <c r="AB131" s="49">
        <v>5</v>
      </c>
      <c r="AC131" s="49">
        <v>4</v>
      </c>
      <c r="AD131" s="49">
        <v>5</v>
      </c>
      <c r="AE131" s="49">
        <v>5</v>
      </c>
      <c r="AF131" s="49">
        <v>4</v>
      </c>
      <c r="AG131" s="49">
        <v>5</v>
      </c>
      <c r="AH131" s="49">
        <v>5</v>
      </c>
      <c r="AI131" s="49">
        <v>5</v>
      </c>
      <c r="AJ131" s="49">
        <v>5</v>
      </c>
      <c r="AK131" s="49">
        <v>5</v>
      </c>
      <c r="AL131" s="49">
        <v>5</v>
      </c>
      <c r="AM131" s="49">
        <v>4</v>
      </c>
      <c r="AN131" s="49">
        <v>5</v>
      </c>
      <c r="AO131" s="49">
        <v>5</v>
      </c>
      <c r="AP131" s="49">
        <v>5</v>
      </c>
      <c r="AQ131" s="49">
        <v>5</v>
      </c>
      <c r="AR131" s="49">
        <v>5</v>
      </c>
      <c r="AS131" s="42">
        <v>2</v>
      </c>
    </row>
    <row r="132" spans="1:45" x14ac:dyDescent="0.25">
      <c r="A132" s="43">
        <v>131</v>
      </c>
      <c r="B132" s="48" t="s">
        <v>502</v>
      </c>
      <c r="C132" s="54" t="s">
        <v>511</v>
      </c>
      <c r="D132" s="54" t="s">
        <v>157</v>
      </c>
      <c r="E132" s="53">
        <f>VLOOKUP(B132,'Nilai Raport'!$B$2:$D$215,3,0)</f>
        <v>82.538461538461533</v>
      </c>
      <c r="F132" s="45" cm="1">
        <f t="array" ref="F132">ROUND(E132:E132,0)</f>
        <v>83</v>
      </c>
      <c r="G132" s="48">
        <v>3</v>
      </c>
      <c r="H132" s="48">
        <v>3</v>
      </c>
      <c r="I132" s="48">
        <v>4</v>
      </c>
      <c r="J132" s="48">
        <v>3</v>
      </c>
      <c r="K132" s="48">
        <v>2</v>
      </c>
      <c r="L132" s="48">
        <v>2</v>
      </c>
      <c r="M132" s="48">
        <v>3</v>
      </c>
      <c r="N132" s="48">
        <v>3</v>
      </c>
      <c r="O132" s="48">
        <v>2</v>
      </c>
      <c r="P132" s="48">
        <v>2</v>
      </c>
      <c r="Q132" s="48">
        <v>5</v>
      </c>
      <c r="R132" s="48">
        <v>4</v>
      </c>
      <c r="S132" s="48">
        <v>5</v>
      </c>
      <c r="T132" s="48">
        <v>5</v>
      </c>
      <c r="U132" s="48">
        <v>5</v>
      </c>
      <c r="V132" s="48">
        <v>5</v>
      </c>
      <c r="W132" s="48">
        <v>5</v>
      </c>
      <c r="X132" s="48">
        <v>5</v>
      </c>
      <c r="Y132" s="48">
        <v>5</v>
      </c>
      <c r="Z132" s="48">
        <v>5</v>
      </c>
      <c r="AA132" s="48">
        <v>5</v>
      </c>
      <c r="AB132" s="48">
        <v>5</v>
      </c>
      <c r="AC132" s="48">
        <v>5</v>
      </c>
      <c r="AD132" s="48">
        <v>5</v>
      </c>
      <c r="AE132" s="48">
        <v>5</v>
      </c>
      <c r="AF132" s="48">
        <v>5</v>
      </c>
      <c r="AG132" s="48">
        <v>5</v>
      </c>
      <c r="AH132" s="48">
        <v>5</v>
      </c>
      <c r="AI132" s="48">
        <v>4</v>
      </c>
      <c r="AJ132" s="48">
        <v>5</v>
      </c>
      <c r="AK132" s="48">
        <v>5</v>
      </c>
      <c r="AL132" s="48">
        <v>5</v>
      </c>
      <c r="AM132" s="48">
        <v>5</v>
      </c>
      <c r="AN132" s="48">
        <v>4</v>
      </c>
      <c r="AO132" s="48">
        <v>5</v>
      </c>
      <c r="AP132" s="48">
        <v>4</v>
      </c>
      <c r="AQ132" s="48">
        <v>5</v>
      </c>
      <c r="AR132" s="48">
        <v>5</v>
      </c>
      <c r="AS132" s="42">
        <v>2</v>
      </c>
    </row>
    <row r="133" spans="1:45" x14ac:dyDescent="0.25">
      <c r="A133" s="43">
        <v>132</v>
      </c>
      <c r="B133" s="49" t="s">
        <v>503</v>
      </c>
      <c r="C133" s="55" t="s">
        <v>511</v>
      </c>
      <c r="D133" s="55" t="s">
        <v>157</v>
      </c>
      <c r="E133" s="53">
        <f>VLOOKUP(B133,'Nilai Raport'!$B$2:$D$215,3,0)</f>
        <v>85.307692307692307</v>
      </c>
      <c r="F133" s="45" cm="1">
        <f t="array" ref="F133">ROUND(E133:E133,0)</f>
        <v>85</v>
      </c>
      <c r="G133" s="49">
        <v>2</v>
      </c>
      <c r="H133" s="49">
        <v>2</v>
      </c>
      <c r="I133" s="49">
        <v>3</v>
      </c>
      <c r="J133" s="49">
        <v>3</v>
      </c>
      <c r="K133" s="49">
        <v>2</v>
      </c>
      <c r="L133" s="49">
        <v>2</v>
      </c>
      <c r="M133" s="49">
        <v>1</v>
      </c>
      <c r="N133" s="49">
        <v>3</v>
      </c>
      <c r="O133" s="49">
        <v>1</v>
      </c>
      <c r="P133" s="49">
        <v>3</v>
      </c>
      <c r="Q133" s="49">
        <v>3</v>
      </c>
      <c r="R133" s="49">
        <v>3</v>
      </c>
      <c r="S133" s="49">
        <v>3</v>
      </c>
      <c r="T133" s="49">
        <v>4</v>
      </c>
      <c r="U133" s="49">
        <v>3</v>
      </c>
      <c r="V133" s="49">
        <v>3</v>
      </c>
      <c r="W133" s="49">
        <v>3</v>
      </c>
      <c r="X133" s="49">
        <v>5</v>
      </c>
      <c r="Y133" s="49">
        <v>3</v>
      </c>
      <c r="Z133" s="49">
        <v>3</v>
      </c>
      <c r="AA133" s="49">
        <v>3</v>
      </c>
      <c r="AB133" s="49">
        <v>4</v>
      </c>
      <c r="AC133" s="49">
        <v>4</v>
      </c>
      <c r="AD133" s="49">
        <v>4</v>
      </c>
      <c r="AE133" s="49">
        <v>3</v>
      </c>
      <c r="AF133" s="49">
        <v>3</v>
      </c>
      <c r="AG133" s="49">
        <v>4</v>
      </c>
      <c r="AH133" s="49">
        <v>3</v>
      </c>
      <c r="AI133" s="49">
        <v>3</v>
      </c>
      <c r="AJ133" s="49">
        <v>4</v>
      </c>
      <c r="AK133" s="49">
        <v>3</v>
      </c>
      <c r="AL133" s="49">
        <v>3</v>
      </c>
      <c r="AM133" s="49">
        <v>4</v>
      </c>
      <c r="AN133" s="49">
        <v>4</v>
      </c>
      <c r="AO133" s="49">
        <v>3</v>
      </c>
      <c r="AP133" s="49">
        <v>4</v>
      </c>
      <c r="AQ133" s="49">
        <v>5</v>
      </c>
      <c r="AR133" s="49">
        <v>4</v>
      </c>
      <c r="AS133" s="42">
        <v>2</v>
      </c>
    </row>
    <row r="134" spans="1:45" x14ac:dyDescent="0.25">
      <c r="A134" s="43">
        <v>133</v>
      </c>
      <c r="B134" s="48" t="s">
        <v>504</v>
      </c>
      <c r="C134" s="54" t="s">
        <v>511</v>
      </c>
      <c r="D134" s="54" t="s">
        <v>157</v>
      </c>
      <c r="E134" s="53">
        <f>VLOOKUP(B134,'Nilai Raport'!$B$2:$D$215,3,0)</f>
        <v>80.230769230769226</v>
      </c>
      <c r="F134" s="45" cm="1">
        <f t="array" ref="F134">ROUND(E134:E134,0)</f>
        <v>80</v>
      </c>
      <c r="G134" s="48">
        <v>4</v>
      </c>
      <c r="H134" s="48">
        <v>3</v>
      </c>
      <c r="I134" s="48">
        <v>5</v>
      </c>
      <c r="J134" s="48">
        <v>4</v>
      </c>
      <c r="K134" s="48">
        <v>4</v>
      </c>
      <c r="L134" s="48">
        <v>5</v>
      </c>
      <c r="M134" s="48">
        <v>5</v>
      </c>
      <c r="N134" s="48">
        <v>4</v>
      </c>
      <c r="O134" s="48">
        <v>5</v>
      </c>
      <c r="P134" s="48">
        <v>4</v>
      </c>
      <c r="Q134" s="48">
        <v>5</v>
      </c>
      <c r="R134" s="48">
        <v>3</v>
      </c>
      <c r="S134" s="48">
        <v>4</v>
      </c>
      <c r="T134" s="48">
        <v>4</v>
      </c>
      <c r="U134" s="48">
        <v>5</v>
      </c>
      <c r="V134" s="48">
        <v>5</v>
      </c>
      <c r="W134" s="48">
        <v>4</v>
      </c>
      <c r="X134" s="48">
        <v>5</v>
      </c>
      <c r="Y134" s="48">
        <v>5</v>
      </c>
      <c r="Z134" s="48">
        <v>5</v>
      </c>
      <c r="AA134" s="48">
        <v>5</v>
      </c>
      <c r="AB134" s="48">
        <v>5</v>
      </c>
      <c r="AC134" s="48">
        <v>5</v>
      </c>
      <c r="AD134" s="48">
        <v>5</v>
      </c>
      <c r="AE134" s="48">
        <v>5</v>
      </c>
      <c r="AF134" s="48">
        <v>5</v>
      </c>
      <c r="AG134" s="48">
        <v>5</v>
      </c>
      <c r="AH134" s="48">
        <v>5</v>
      </c>
      <c r="AI134" s="48">
        <v>5</v>
      </c>
      <c r="AJ134" s="48">
        <v>5</v>
      </c>
      <c r="AK134" s="48">
        <v>5</v>
      </c>
      <c r="AL134" s="48">
        <v>4</v>
      </c>
      <c r="AM134" s="48">
        <v>5</v>
      </c>
      <c r="AN134" s="48">
        <v>4</v>
      </c>
      <c r="AO134" s="48">
        <v>5</v>
      </c>
      <c r="AP134" s="48">
        <v>5</v>
      </c>
      <c r="AQ134" s="48">
        <v>5</v>
      </c>
      <c r="AR134" s="48">
        <v>5</v>
      </c>
      <c r="AS134" s="42">
        <v>2</v>
      </c>
    </row>
    <row r="135" spans="1:45" x14ac:dyDescent="0.25">
      <c r="A135" s="43">
        <v>134</v>
      </c>
      <c r="B135" s="49" t="s">
        <v>505</v>
      </c>
      <c r="C135" s="55" t="s">
        <v>511</v>
      </c>
      <c r="D135" s="55" t="s">
        <v>157</v>
      </c>
      <c r="E135" s="53">
        <f>VLOOKUP(B135,'Nilai Raport'!$B$2:$D$215,3,0)</f>
        <v>81.92307692307692</v>
      </c>
      <c r="F135" s="45" cm="1">
        <f t="array" ref="F135">ROUND(E135:E135,0)</f>
        <v>82</v>
      </c>
      <c r="G135" s="49">
        <v>3</v>
      </c>
      <c r="H135" s="49">
        <v>2</v>
      </c>
      <c r="I135" s="49">
        <v>3</v>
      </c>
      <c r="J135" s="49">
        <v>2</v>
      </c>
      <c r="K135" s="49">
        <v>3</v>
      </c>
      <c r="L135" s="49">
        <v>1</v>
      </c>
      <c r="M135" s="49">
        <v>1</v>
      </c>
      <c r="N135" s="49">
        <v>2</v>
      </c>
      <c r="O135" s="49">
        <v>5</v>
      </c>
      <c r="P135" s="49">
        <v>1</v>
      </c>
      <c r="Q135" s="49">
        <v>3</v>
      </c>
      <c r="R135" s="49">
        <v>4</v>
      </c>
      <c r="S135" s="49">
        <v>3</v>
      </c>
      <c r="T135" s="49">
        <v>4</v>
      </c>
      <c r="U135" s="49">
        <v>4</v>
      </c>
      <c r="V135" s="49">
        <v>4</v>
      </c>
      <c r="W135" s="49">
        <v>4</v>
      </c>
      <c r="X135" s="49">
        <v>3</v>
      </c>
      <c r="Y135" s="49">
        <v>3</v>
      </c>
      <c r="Z135" s="49">
        <v>3</v>
      </c>
      <c r="AA135" s="49">
        <v>3</v>
      </c>
      <c r="AB135" s="49">
        <v>3</v>
      </c>
      <c r="AC135" s="49">
        <v>3</v>
      </c>
      <c r="AD135" s="49">
        <v>5</v>
      </c>
      <c r="AE135" s="49">
        <v>3</v>
      </c>
      <c r="AF135" s="49">
        <v>3</v>
      </c>
      <c r="AG135" s="49">
        <v>3</v>
      </c>
      <c r="AH135" s="49">
        <v>4</v>
      </c>
      <c r="AI135" s="49">
        <v>5</v>
      </c>
      <c r="AJ135" s="49">
        <v>4</v>
      </c>
      <c r="AK135" s="49">
        <v>3</v>
      </c>
      <c r="AL135" s="49">
        <v>3</v>
      </c>
      <c r="AM135" s="49">
        <v>4</v>
      </c>
      <c r="AN135" s="49">
        <v>4</v>
      </c>
      <c r="AO135" s="49">
        <v>3</v>
      </c>
      <c r="AP135" s="49">
        <v>4</v>
      </c>
      <c r="AQ135" s="49">
        <v>4</v>
      </c>
      <c r="AR135" s="49">
        <v>4</v>
      </c>
      <c r="AS135" s="42">
        <v>2</v>
      </c>
    </row>
    <row r="136" spans="1:45" x14ac:dyDescent="0.25">
      <c r="A136" s="43">
        <v>135</v>
      </c>
      <c r="B136" s="48" t="s">
        <v>506</v>
      </c>
      <c r="C136" s="54" t="s">
        <v>511</v>
      </c>
      <c r="D136" s="54" t="s">
        <v>157</v>
      </c>
      <c r="E136" s="53">
        <f>VLOOKUP(B136,'Nilai Raport'!$B$2:$D$215,3,0)</f>
        <v>82.84615384615384</v>
      </c>
      <c r="F136" s="45" cm="1">
        <f t="array" ref="F136">ROUND(E136:E136,0)</f>
        <v>83</v>
      </c>
      <c r="G136" s="48">
        <v>1</v>
      </c>
      <c r="H136" s="48">
        <v>2</v>
      </c>
      <c r="I136" s="48">
        <v>2</v>
      </c>
      <c r="J136" s="48">
        <v>3</v>
      </c>
      <c r="K136" s="48">
        <v>3</v>
      </c>
      <c r="L136" s="48">
        <v>1</v>
      </c>
      <c r="M136" s="48">
        <v>3</v>
      </c>
      <c r="N136" s="48">
        <v>1</v>
      </c>
      <c r="O136" s="48">
        <v>1</v>
      </c>
      <c r="P136" s="48">
        <v>4</v>
      </c>
      <c r="Q136" s="48">
        <v>5</v>
      </c>
      <c r="R136" s="48">
        <v>4</v>
      </c>
      <c r="S136" s="48">
        <v>5</v>
      </c>
      <c r="T136" s="48">
        <v>5</v>
      </c>
      <c r="U136" s="48">
        <v>5</v>
      </c>
      <c r="V136" s="48">
        <v>5</v>
      </c>
      <c r="W136" s="48">
        <v>5</v>
      </c>
      <c r="X136" s="48">
        <v>5</v>
      </c>
      <c r="Y136" s="48">
        <v>5</v>
      </c>
      <c r="Z136" s="48">
        <v>5</v>
      </c>
      <c r="AA136" s="48">
        <v>5</v>
      </c>
      <c r="AB136" s="48">
        <v>5</v>
      </c>
      <c r="AC136" s="48">
        <v>5</v>
      </c>
      <c r="AD136" s="48">
        <v>5</v>
      </c>
      <c r="AE136" s="48">
        <v>5</v>
      </c>
      <c r="AF136" s="48">
        <v>5</v>
      </c>
      <c r="AG136" s="48">
        <v>5</v>
      </c>
      <c r="AH136" s="48">
        <v>5</v>
      </c>
      <c r="AI136" s="48">
        <v>5</v>
      </c>
      <c r="AJ136" s="48">
        <v>5</v>
      </c>
      <c r="AK136" s="48">
        <v>5</v>
      </c>
      <c r="AL136" s="48">
        <v>5</v>
      </c>
      <c r="AM136" s="48">
        <v>5</v>
      </c>
      <c r="AN136" s="48">
        <v>5</v>
      </c>
      <c r="AO136" s="48">
        <v>5</v>
      </c>
      <c r="AP136" s="48">
        <v>4</v>
      </c>
      <c r="AQ136" s="48">
        <v>5</v>
      </c>
      <c r="AR136" s="48">
        <v>5</v>
      </c>
      <c r="AS136" s="42">
        <v>2</v>
      </c>
    </row>
    <row r="137" spans="1:45" x14ac:dyDescent="0.25">
      <c r="A137" s="43">
        <v>136</v>
      </c>
      <c r="B137" s="48" t="s">
        <v>508</v>
      </c>
      <c r="C137" s="54" t="s">
        <v>511</v>
      </c>
      <c r="D137" s="54" t="s">
        <v>157</v>
      </c>
      <c r="E137" s="53">
        <f>VLOOKUP(B137,'Nilai Raport'!$B$2:$D$215,3,0)</f>
        <v>84.384615384615387</v>
      </c>
      <c r="F137" s="45" cm="1">
        <f t="array" ref="F137">ROUND(E137:E137,0)</f>
        <v>84</v>
      </c>
      <c r="G137" s="48">
        <v>3</v>
      </c>
      <c r="H137" s="48">
        <v>2</v>
      </c>
      <c r="I137" s="48">
        <v>3</v>
      </c>
      <c r="J137" s="48">
        <v>2</v>
      </c>
      <c r="K137" s="48">
        <v>3</v>
      </c>
      <c r="L137" s="48">
        <v>1</v>
      </c>
      <c r="M137" s="48">
        <v>1</v>
      </c>
      <c r="N137" s="48">
        <v>2</v>
      </c>
      <c r="O137" s="48">
        <v>5</v>
      </c>
      <c r="P137" s="48">
        <v>1</v>
      </c>
      <c r="Q137" s="48">
        <v>5</v>
      </c>
      <c r="R137" s="48">
        <v>4</v>
      </c>
      <c r="S137" s="48">
        <v>4</v>
      </c>
      <c r="T137" s="48">
        <v>4</v>
      </c>
      <c r="U137" s="48">
        <v>5</v>
      </c>
      <c r="V137" s="48">
        <v>5</v>
      </c>
      <c r="W137" s="48">
        <v>5</v>
      </c>
      <c r="X137" s="48">
        <v>5</v>
      </c>
      <c r="Y137" s="48">
        <v>5</v>
      </c>
      <c r="Z137" s="48">
        <v>4</v>
      </c>
      <c r="AA137" s="48">
        <v>5</v>
      </c>
      <c r="AB137" s="48">
        <v>5</v>
      </c>
      <c r="AC137" s="48">
        <v>5</v>
      </c>
      <c r="AD137" s="48">
        <v>5</v>
      </c>
      <c r="AE137" s="48">
        <v>5</v>
      </c>
      <c r="AF137" s="48">
        <v>5</v>
      </c>
      <c r="AG137" s="48">
        <v>5</v>
      </c>
      <c r="AH137" s="48">
        <v>5</v>
      </c>
      <c r="AI137" s="48">
        <v>5</v>
      </c>
      <c r="AJ137" s="48">
        <v>5</v>
      </c>
      <c r="AK137" s="48">
        <v>5</v>
      </c>
      <c r="AL137" s="48">
        <v>5</v>
      </c>
      <c r="AM137" s="48">
        <v>5</v>
      </c>
      <c r="AN137" s="48">
        <v>5</v>
      </c>
      <c r="AO137" s="48">
        <v>5</v>
      </c>
      <c r="AP137" s="48">
        <v>5</v>
      </c>
      <c r="AQ137" s="48">
        <v>3</v>
      </c>
      <c r="AR137" s="48">
        <v>5</v>
      </c>
      <c r="AS137" s="42">
        <v>2</v>
      </c>
    </row>
    <row r="138" spans="1:45" x14ac:dyDescent="0.25">
      <c r="A138" s="43">
        <v>137</v>
      </c>
      <c r="B138" s="49" t="s">
        <v>509</v>
      </c>
      <c r="C138" s="55" t="s">
        <v>512</v>
      </c>
      <c r="D138" s="55" t="s">
        <v>157</v>
      </c>
      <c r="E138" s="53">
        <f>VLOOKUP(B138,'Nilai Raport'!$B$2:$D$215,3,0)</f>
        <v>84.538461538461533</v>
      </c>
      <c r="F138" s="45" cm="1">
        <f t="array" ref="F138">ROUND(E138:E138,0)</f>
        <v>85</v>
      </c>
      <c r="G138" s="49">
        <v>3</v>
      </c>
      <c r="H138" s="49">
        <v>2</v>
      </c>
      <c r="I138" s="49">
        <v>3</v>
      </c>
      <c r="J138" s="49">
        <v>4</v>
      </c>
      <c r="K138" s="49">
        <v>2</v>
      </c>
      <c r="L138" s="49">
        <v>1</v>
      </c>
      <c r="M138" s="49">
        <v>1</v>
      </c>
      <c r="N138" s="49">
        <v>3</v>
      </c>
      <c r="O138" s="49">
        <v>2</v>
      </c>
      <c r="P138" s="49">
        <v>3</v>
      </c>
      <c r="Q138" s="49">
        <v>3</v>
      </c>
      <c r="R138" s="49">
        <v>3</v>
      </c>
      <c r="S138" s="49">
        <v>4</v>
      </c>
      <c r="T138" s="49">
        <v>4</v>
      </c>
      <c r="U138" s="49">
        <v>4</v>
      </c>
      <c r="V138" s="49">
        <v>4</v>
      </c>
      <c r="W138" s="49">
        <v>3</v>
      </c>
      <c r="X138" s="49">
        <v>3</v>
      </c>
      <c r="Y138" s="49">
        <v>3</v>
      </c>
      <c r="Z138" s="49">
        <v>4</v>
      </c>
      <c r="AA138" s="49">
        <v>3</v>
      </c>
      <c r="AB138" s="49">
        <v>3</v>
      </c>
      <c r="AC138" s="49">
        <v>3</v>
      </c>
      <c r="AD138" s="49">
        <v>3</v>
      </c>
      <c r="AE138" s="49">
        <v>3</v>
      </c>
      <c r="AF138" s="49">
        <v>3</v>
      </c>
      <c r="AG138" s="49">
        <v>3</v>
      </c>
      <c r="AH138" s="49">
        <v>2</v>
      </c>
      <c r="AI138" s="49">
        <v>4</v>
      </c>
      <c r="AJ138" s="49">
        <v>3</v>
      </c>
      <c r="AK138" s="49">
        <v>2</v>
      </c>
      <c r="AL138" s="49">
        <v>3</v>
      </c>
      <c r="AM138" s="49">
        <v>4</v>
      </c>
      <c r="AN138" s="49">
        <v>3</v>
      </c>
      <c r="AO138" s="49">
        <v>3</v>
      </c>
      <c r="AP138" s="49">
        <v>5</v>
      </c>
      <c r="AQ138" s="49">
        <v>3</v>
      </c>
      <c r="AR138" s="49">
        <v>4</v>
      </c>
      <c r="AS138" s="42">
        <v>2</v>
      </c>
    </row>
    <row r="139" spans="1:45" x14ac:dyDescent="0.25">
      <c r="A139" s="43">
        <v>138</v>
      </c>
      <c r="B139" s="48" t="s">
        <v>510</v>
      </c>
      <c r="C139" s="54" t="s">
        <v>511</v>
      </c>
      <c r="D139" s="54" t="s">
        <v>157</v>
      </c>
      <c r="E139" s="53">
        <f>VLOOKUP(B139,'Nilai Raport'!$B$2:$D$215,3,0)</f>
        <v>82.692307692307693</v>
      </c>
      <c r="F139" s="45" cm="1">
        <f t="array" ref="F139">ROUND(E139:E139,0)</f>
        <v>83</v>
      </c>
      <c r="G139" s="48">
        <v>5</v>
      </c>
      <c r="H139" s="48">
        <v>2</v>
      </c>
      <c r="I139" s="48">
        <v>4</v>
      </c>
      <c r="J139" s="48">
        <v>3</v>
      </c>
      <c r="K139" s="48">
        <v>4</v>
      </c>
      <c r="L139" s="48">
        <v>5</v>
      </c>
      <c r="M139" s="48">
        <v>1</v>
      </c>
      <c r="N139" s="48">
        <v>2</v>
      </c>
      <c r="O139" s="48">
        <v>3</v>
      </c>
      <c r="P139" s="48">
        <v>4</v>
      </c>
      <c r="Q139" s="48">
        <v>5</v>
      </c>
      <c r="R139" s="48">
        <v>4</v>
      </c>
      <c r="S139" s="48">
        <v>5</v>
      </c>
      <c r="T139" s="48">
        <v>4</v>
      </c>
      <c r="U139" s="48">
        <v>5</v>
      </c>
      <c r="V139" s="48">
        <v>4</v>
      </c>
      <c r="W139" s="48">
        <v>5</v>
      </c>
      <c r="X139" s="48">
        <v>5</v>
      </c>
      <c r="Y139" s="48">
        <v>5</v>
      </c>
      <c r="Z139" s="48">
        <v>4</v>
      </c>
      <c r="AA139" s="48">
        <v>5</v>
      </c>
      <c r="AB139" s="48">
        <v>5</v>
      </c>
      <c r="AC139" s="48">
        <v>5</v>
      </c>
      <c r="AD139" s="48">
        <v>5</v>
      </c>
      <c r="AE139" s="48">
        <v>5</v>
      </c>
      <c r="AF139" s="48">
        <v>5</v>
      </c>
      <c r="AG139" s="48">
        <v>5</v>
      </c>
      <c r="AH139" s="48">
        <v>5</v>
      </c>
      <c r="AI139" s="48">
        <v>5</v>
      </c>
      <c r="AJ139" s="48">
        <v>5</v>
      </c>
      <c r="AK139" s="48">
        <v>5</v>
      </c>
      <c r="AL139" s="48">
        <v>5</v>
      </c>
      <c r="AM139" s="48">
        <v>5</v>
      </c>
      <c r="AN139" s="48">
        <v>5</v>
      </c>
      <c r="AO139" s="48">
        <v>3</v>
      </c>
      <c r="AP139" s="48">
        <v>5</v>
      </c>
      <c r="AQ139" s="48">
        <v>5</v>
      </c>
      <c r="AR139" s="48">
        <v>5</v>
      </c>
      <c r="AS139" s="42">
        <v>2</v>
      </c>
    </row>
    <row r="141" spans="1:45" x14ac:dyDescent="0.25">
      <c r="E141" s="41">
        <f>MAX(E2:E139)</f>
        <v>87.38461538</v>
      </c>
      <c r="F141" t="s">
        <v>517</v>
      </c>
    </row>
    <row r="146" spans="2:2" x14ac:dyDescent="0.25">
      <c r="B146" s="40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3D0DF-CF8A-4B5E-9240-D04A29140BA3}">
  <dimension ref="A1:AO146"/>
  <sheetViews>
    <sheetView tabSelected="1" topLeftCell="A17" workbookViewId="0">
      <selection activeCell="E141" sqref="E141"/>
    </sheetView>
  </sheetViews>
  <sheetFormatPr defaultRowHeight="12.5" x14ac:dyDescent="0.25"/>
  <cols>
    <col min="2" max="2" width="33.6328125" bestFit="1" customWidth="1"/>
    <col min="3" max="3" width="12.7265625" bestFit="1" customWidth="1"/>
    <col min="4" max="4" width="8.7265625" style="39"/>
    <col min="5" max="5" width="10.81640625" bestFit="1" customWidth="1"/>
    <col min="6" max="6" width="12.81640625" customWidth="1"/>
    <col min="33" max="33" width="8.7265625" style="63"/>
    <col min="40" max="40" width="8.7265625" style="63"/>
  </cols>
  <sheetData>
    <row r="1" spans="1:41" ht="26" x14ac:dyDescent="0.3">
      <c r="A1" s="46" t="s">
        <v>250</v>
      </c>
      <c r="B1" s="46" t="s">
        <v>295</v>
      </c>
      <c r="C1" s="46" t="s">
        <v>2</v>
      </c>
      <c r="D1" s="46" t="s">
        <v>4</v>
      </c>
      <c r="E1" s="46" t="s">
        <v>296</v>
      </c>
      <c r="F1" s="58" t="s">
        <v>513</v>
      </c>
      <c r="G1" s="46" t="s">
        <v>255</v>
      </c>
      <c r="H1" s="46" t="s">
        <v>256</v>
      </c>
      <c r="I1" s="46" t="s">
        <v>257</v>
      </c>
      <c r="J1" s="46" t="s">
        <v>258</v>
      </c>
      <c r="K1" s="46" t="s">
        <v>259</v>
      </c>
      <c r="L1" s="46" t="s">
        <v>260</v>
      </c>
      <c r="M1" s="46" t="s">
        <v>261</v>
      </c>
      <c r="N1" s="46" t="s">
        <v>262</v>
      </c>
      <c r="O1" s="46" t="s">
        <v>263</v>
      </c>
      <c r="P1" s="46" t="s">
        <v>264</v>
      </c>
      <c r="Q1" s="64" t="s">
        <v>514</v>
      </c>
      <c r="R1" s="46" t="s">
        <v>269</v>
      </c>
      <c r="S1" s="46" t="s">
        <v>270</v>
      </c>
      <c r="T1" s="46" t="s">
        <v>271</v>
      </c>
      <c r="U1" s="46" t="s">
        <v>272</v>
      </c>
      <c r="V1" s="46" t="s">
        <v>273</v>
      </c>
      <c r="W1" s="46" t="s">
        <v>274</v>
      </c>
      <c r="X1" s="46" t="s">
        <v>275</v>
      </c>
      <c r="Y1" s="46" t="s">
        <v>276</v>
      </c>
      <c r="Z1" s="46" t="s">
        <v>277</v>
      </c>
      <c r="AA1" s="46" t="s">
        <v>278</v>
      </c>
      <c r="AB1" s="46" t="s">
        <v>279</v>
      </c>
      <c r="AC1" s="46" t="s">
        <v>280</v>
      </c>
      <c r="AD1" s="46" t="s">
        <v>281</v>
      </c>
      <c r="AE1" s="46" t="s">
        <v>282</v>
      </c>
      <c r="AF1" s="46" t="s">
        <v>283</v>
      </c>
      <c r="AG1" s="64" t="s">
        <v>514</v>
      </c>
      <c r="AH1" s="46" t="s">
        <v>284</v>
      </c>
      <c r="AI1" s="46" t="s">
        <v>287</v>
      </c>
      <c r="AJ1" s="46" t="s">
        <v>288</v>
      </c>
      <c r="AK1" s="46" t="s">
        <v>290</v>
      </c>
      <c r="AL1" s="46" t="s">
        <v>291</v>
      </c>
      <c r="AM1" s="46" t="s">
        <v>292</v>
      </c>
      <c r="AN1" s="64" t="s">
        <v>514</v>
      </c>
      <c r="AO1" s="46" t="s">
        <v>515</v>
      </c>
    </row>
    <row r="2" spans="1:41" x14ac:dyDescent="0.25">
      <c r="A2" s="43">
        <v>1</v>
      </c>
      <c r="B2" s="44" t="s">
        <v>297</v>
      </c>
      <c r="C2" s="57" t="s">
        <v>511</v>
      </c>
      <c r="D2" s="57" t="s">
        <v>155</v>
      </c>
      <c r="E2" s="45">
        <f>VLOOKUP(B2,'Nilai Raport'!$B$2:$D$215,3,0)</f>
        <v>85.615384615384613</v>
      </c>
      <c r="F2" s="45" cm="1">
        <f t="array" ref="F2">ROUND(E2:E2,0)</f>
        <v>86</v>
      </c>
      <c r="G2" s="44">
        <v>3</v>
      </c>
      <c r="H2" s="44">
        <v>3</v>
      </c>
      <c r="I2" s="44">
        <v>3</v>
      </c>
      <c r="J2" s="44">
        <v>5</v>
      </c>
      <c r="K2" s="44">
        <v>4</v>
      </c>
      <c r="L2" s="44">
        <v>2</v>
      </c>
      <c r="M2" s="44">
        <v>3</v>
      </c>
      <c r="N2" s="44">
        <v>3</v>
      </c>
      <c r="O2" s="44">
        <v>2</v>
      </c>
      <c r="P2" s="44">
        <v>4</v>
      </c>
      <c r="Q2" s="93">
        <f>SUM(G2:P2)</f>
        <v>32</v>
      </c>
      <c r="R2" s="44">
        <v>5</v>
      </c>
      <c r="S2" s="44">
        <v>4</v>
      </c>
      <c r="T2" s="44">
        <v>4</v>
      </c>
      <c r="U2" s="44">
        <v>4</v>
      </c>
      <c r="V2" s="44">
        <v>4</v>
      </c>
      <c r="W2" s="44">
        <v>4</v>
      </c>
      <c r="X2" s="44">
        <v>5</v>
      </c>
      <c r="Y2" s="44">
        <v>5</v>
      </c>
      <c r="Z2" s="44">
        <v>5</v>
      </c>
      <c r="AA2" s="44">
        <v>5</v>
      </c>
      <c r="AB2" s="44">
        <v>5</v>
      </c>
      <c r="AC2" s="44">
        <v>5</v>
      </c>
      <c r="AD2" s="44">
        <v>4</v>
      </c>
      <c r="AE2" s="44">
        <v>5</v>
      </c>
      <c r="AF2" s="44">
        <v>5</v>
      </c>
      <c r="AG2" s="65">
        <f>SUM(R2:AF2)</f>
        <v>69</v>
      </c>
      <c r="AH2" s="44">
        <v>5</v>
      </c>
      <c r="AI2" s="44">
        <v>4</v>
      </c>
      <c r="AJ2" s="44">
        <v>5</v>
      </c>
      <c r="AK2" s="44">
        <v>5</v>
      </c>
      <c r="AL2" s="44">
        <v>5</v>
      </c>
      <c r="AM2" s="44">
        <v>5</v>
      </c>
      <c r="AN2" s="65">
        <f>SUM(AH2:AM2)</f>
        <v>29</v>
      </c>
      <c r="AO2" s="44">
        <v>3</v>
      </c>
    </row>
    <row r="3" spans="1:41" x14ac:dyDescent="0.25">
      <c r="A3" s="43">
        <v>2</v>
      </c>
      <c r="B3" s="44" t="s">
        <v>298</v>
      </c>
      <c r="C3" s="57" t="s">
        <v>512</v>
      </c>
      <c r="D3" s="57" t="s">
        <v>155</v>
      </c>
      <c r="E3" s="45">
        <f>VLOOKUP(B3,'Nilai Raport'!$B$2:$D$215,3,0)</f>
        <v>84.92307692307692</v>
      </c>
      <c r="F3" s="45" cm="1">
        <f t="array" ref="F3">ROUND(E3:E3,0)</f>
        <v>85</v>
      </c>
      <c r="G3" s="44">
        <v>4</v>
      </c>
      <c r="H3" s="44">
        <v>3</v>
      </c>
      <c r="I3" s="44">
        <v>5</v>
      </c>
      <c r="J3" s="44">
        <v>5</v>
      </c>
      <c r="K3" s="44">
        <v>3</v>
      </c>
      <c r="L3" s="44">
        <v>5</v>
      </c>
      <c r="M3" s="44">
        <v>4</v>
      </c>
      <c r="N3" s="44">
        <v>4</v>
      </c>
      <c r="O3" s="44">
        <v>2</v>
      </c>
      <c r="P3" s="44">
        <v>5</v>
      </c>
      <c r="Q3" s="93">
        <f t="shared" ref="Q3:Q66" si="0">SUM(G3:P3)</f>
        <v>40</v>
      </c>
      <c r="R3" s="44">
        <v>5</v>
      </c>
      <c r="S3" s="44">
        <v>3</v>
      </c>
      <c r="T3" s="44">
        <v>4</v>
      </c>
      <c r="U3" s="44">
        <v>3</v>
      </c>
      <c r="V3" s="44">
        <v>4</v>
      </c>
      <c r="W3" s="44">
        <v>4</v>
      </c>
      <c r="X3" s="44">
        <v>4</v>
      </c>
      <c r="Y3" s="44">
        <v>4</v>
      </c>
      <c r="Z3" s="44">
        <v>5</v>
      </c>
      <c r="AA3" s="44">
        <v>5</v>
      </c>
      <c r="AB3" s="44">
        <v>4</v>
      </c>
      <c r="AC3" s="44">
        <v>5</v>
      </c>
      <c r="AD3" s="44">
        <v>4</v>
      </c>
      <c r="AE3" s="44">
        <v>5</v>
      </c>
      <c r="AF3" s="44">
        <v>5</v>
      </c>
      <c r="AG3" s="65">
        <f t="shared" ref="AG3:AG66" si="1">SUM(R3:AF3)</f>
        <v>64</v>
      </c>
      <c r="AH3" s="44">
        <v>4</v>
      </c>
      <c r="AI3" s="44">
        <v>4</v>
      </c>
      <c r="AJ3" s="44">
        <v>4</v>
      </c>
      <c r="AK3" s="44">
        <v>4</v>
      </c>
      <c r="AL3" s="44">
        <v>3</v>
      </c>
      <c r="AM3" s="44">
        <v>5</v>
      </c>
      <c r="AN3" s="65">
        <f t="shared" ref="AN3:AN66" si="2">SUM(AH3:AM3)</f>
        <v>24</v>
      </c>
      <c r="AO3" s="44">
        <v>2</v>
      </c>
    </row>
    <row r="4" spans="1:41" x14ac:dyDescent="0.25">
      <c r="A4" s="43">
        <v>3</v>
      </c>
      <c r="B4" s="44" t="s">
        <v>299</v>
      </c>
      <c r="C4" s="57" t="s">
        <v>512</v>
      </c>
      <c r="D4" s="57" t="s">
        <v>155</v>
      </c>
      <c r="E4" s="45">
        <f>VLOOKUP(B4,'Nilai Raport'!$B$2:$D$215,3,0)</f>
        <v>83.615384615384613</v>
      </c>
      <c r="F4" s="45" cm="1">
        <f t="array" ref="F4">ROUND(E4:E4,0)</f>
        <v>84</v>
      </c>
      <c r="G4" s="44">
        <v>3</v>
      </c>
      <c r="H4" s="44">
        <v>4</v>
      </c>
      <c r="I4" s="44">
        <v>4</v>
      </c>
      <c r="J4" s="44">
        <v>4</v>
      </c>
      <c r="K4" s="44">
        <v>3</v>
      </c>
      <c r="L4" s="44">
        <v>1</v>
      </c>
      <c r="M4" s="44">
        <v>3</v>
      </c>
      <c r="N4" s="44">
        <v>4</v>
      </c>
      <c r="O4" s="44">
        <v>4</v>
      </c>
      <c r="P4" s="44">
        <v>3</v>
      </c>
      <c r="Q4" s="93">
        <f t="shared" si="0"/>
        <v>33</v>
      </c>
      <c r="R4" s="44">
        <v>4</v>
      </c>
      <c r="S4" s="44">
        <v>4</v>
      </c>
      <c r="T4" s="44">
        <v>4</v>
      </c>
      <c r="U4" s="44">
        <v>4</v>
      </c>
      <c r="V4" s="44">
        <v>4</v>
      </c>
      <c r="W4" s="44">
        <v>4</v>
      </c>
      <c r="X4" s="44">
        <v>4</v>
      </c>
      <c r="Y4" s="44">
        <v>4</v>
      </c>
      <c r="Z4" s="44">
        <v>4</v>
      </c>
      <c r="AA4" s="44">
        <v>4</v>
      </c>
      <c r="AB4" s="44">
        <v>4</v>
      </c>
      <c r="AC4" s="44">
        <v>4</v>
      </c>
      <c r="AD4" s="44">
        <v>4</v>
      </c>
      <c r="AE4" s="44">
        <v>4</v>
      </c>
      <c r="AF4" s="44">
        <v>4</v>
      </c>
      <c r="AG4" s="65">
        <f t="shared" si="1"/>
        <v>60</v>
      </c>
      <c r="AH4" s="44">
        <v>4</v>
      </c>
      <c r="AI4" s="44">
        <v>4</v>
      </c>
      <c r="AJ4" s="44">
        <v>4</v>
      </c>
      <c r="AK4" s="44">
        <v>4</v>
      </c>
      <c r="AL4" s="44">
        <v>4</v>
      </c>
      <c r="AM4" s="44">
        <v>4</v>
      </c>
      <c r="AN4" s="65">
        <f t="shared" si="2"/>
        <v>24</v>
      </c>
      <c r="AO4" s="44">
        <v>2</v>
      </c>
    </row>
    <row r="5" spans="1:41" x14ac:dyDescent="0.25">
      <c r="A5" s="43">
        <v>4</v>
      </c>
      <c r="B5" s="44" t="s">
        <v>313</v>
      </c>
      <c r="C5" s="57" t="s">
        <v>512</v>
      </c>
      <c r="D5" s="57" t="s">
        <v>155</v>
      </c>
      <c r="E5" s="45">
        <f>VLOOKUP(B5,'Nilai Raport'!$B$2:$D$215,3,0)</f>
        <v>83.92307692307692</v>
      </c>
      <c r="F5" s="45" cm="1">
        <f t="array" ref="F5">ROUND(E5:E5,0)</f>
        <v>84</v>
      </c>
      <c r="G5" s="44">
        <v>4</v>
      </c>
      <c r="H5" s="44">
        <v>5</v>
      </c>
      <c r="I5" s="44">
        <v>5</v>
      </c>
      <c r="J5" s="44">
        <v>5</v>
      </c>
      <c r="K5" s="44">
        <v>5</v>
      </c>
      <c r="L5" s="44">
        <v>5</v>
      </c>
      <c r="M5" s="44">
        <v>4</v>
      </c>
      <c r="N5" s="44">
        <v>5</v>
      </c>
      <c r="O5" s="44">
        <v>2</v>
      </c>
      <c r="P5" s="44">
        <v>5</v>
      </c>
      <c r="Q5" s="93">
        <f t="shared" si="0"/>
        <v>45</v>
      </c>
      <c r="R5" s="44">
        <v>4</v>
      </c>
      <c r="S5" s="44">
        <v>3</v>
      </c>
      <c r="T5" s="44">
        <v>4</v>
      </c>
      <c r="U5" s="44">
        <v>3</v>
      </c>
      <c r="V5" s="44">
        <v>4</v>
      </c>
      <c r="W5" s="44">
        <v>4</v>
      </c>
      <c r="X5" s="44">
        <v>5</v>
      </c>
      <c r="Y5" s="44">
        <v>5</v>
      </c>
      <c r="Z5" s="44">
        <v>4</v>
      </c>
      <c r="AA5" s="44">
        <v>5</v>
      </c>
      <c r="AB5" s="44">
        <v>5</v>
      </c>
      <c r="AC5" s="44">
        <v>3</v>
      </c>
      <c r="AD5" s="44">
        <v>5</v>
      </c>
      <c r="AE5" s="44">
        <v>4</v>
      </c>
      <c r="AF5" s="44">
        <v>4</v>
      </c>
      <c r="AG5" s="65">
        <f t="shared" si="1"/>
        <v>62</v>
      </c>
      <c r="AH5" s="44">
        <v>4</v>
      </c>
      <c r="AI5" s="44">
        <v>4</v>
      </c>
      <c r="AJ5" s="44">
        <v>4</v>
      </c>
      <c r="AK5" s="44">
        <v>5</v>
      </c>
      <c r="AL5" s="44">
        <v>5</v>
      </c>
      <c r="AM5" s="44">
        <v>5</v>
      </c>
      <c r="AN5" s="65">
        <f t="shared" si="2"/>
        <v>27</v>
      </c>
      <c r="AO5" s="44">
        <v>2</v>
      </c>
    </row>
    <row r="6" spans="1:41" x14ac:dyDescent="0.25">
      <c r="A6" s="43">
        <v>5</v>
      </c>
      <c r="B6" s="44" t="s">
        <v>300</v>
      </c>
      <c r="C6" s="57" t="s">
        <v>512</v>
      </c>
      <c r="D6" s="57" t="s">
        <v>155</v>
      </c>
      <c r="E6" s="45">
        <f>VLOOKUP(B6,'Nilai Raport'!$B$2:$D$215,3,0)</f>
        <v>85.307692307692307</v>
      </c>
      <c r="F6" s="45" cm="1">
        <f t="array" ref="F6">ROUND(E6:E6,0)</f>
        <v>85</v>
      </c>
      <c r="G6" s="44">
        <v>3</v>
      </c>
      <c r="H6" s="44">
        <v>4</v>
      </c>
      <c r="I6" s="44">
        <v>4</v>
      </c>
      <c r="J6" s="44">
        <v>3</v>
      </c>
      <c r="K6" s="44">
        <v>2</v>
      </c>
      <c r="L6" s="44">
        <v>2</v>
      </c>
      <c r="M6" s="44">
        <v>3</v>
      </c>
      <c r="N6" s="44">
        <v>4</v>
      </c>
      <c r="O6" s="44">
        <v>3</v>
      </c>
      <c r="P6" s="44">
        <v>3</v>
      </c>
      <c r="Q6" s="93">
        <f t="shared" si="0"/>
        <v>31</v>
      </c>
      <c r="R6" s="44">
        <v>4</v>
      </c>
      <c r="S6" s="44">
        <v>4</v>
      </c>
      <c r="T6" s="44">
        <v>3</v>
      </c>
      <c r="U6" s="44">
        <v>5</v>
      </c>
      <c r="V6" s="44">
        <v>4</v>
      </c>
      <c r="W6" s="44">
        <v>4</v>
      </c>
      <c r="X6" s="44">
        <v>4</v>
      </c>
      <c r="Y6" s="44">
        <v>4</v>
      </c>
      <c r="Z6" s="44">
        <v>4</v>
      </c>
      <c r="AA6" s="44">
        <v>4</v>
      </c>
      <c r="AB6" s="44">
        <v>5</v>
      </c>
      <c r="AC6" s="44">
        <v>4</v>
      </c>
      <c r="AD6" s="44">
        <v>5</v>
      </c>
      <c r="AE6" s="44">
        <v>4</v>
      </c>
      <c r="AF6" s="44">
        <v>4</v>
      </c>
      <c r="AG6" s="65">
        <f t="shared" si="1"/>
        <v>62</v>
      </c>
      <c r="AH6" s="44">
        <v>4</v>
      </c>
      <c r="AI6" s="44">
        <v>5</v>
      </c>
      <c r="AJ6" s="44">
        <v>4</v>
      </c>
      <c r="AK6" s="44">
        <v>5</v>
      </c>
      <c r="AL6" s="44">
        <v>4</v>
      </c>
      <c r="AM6" s="44">
        <v>5</v>
      </c>
      <c r="AN6" s="65">
        <f t="shared" si="2"/>
        <v>27</v>
      </c>
      <c r="AO6" s="44">
        <v>2</v>
      </c>
    </row>
    <row r="7" spans="1:41" x14ac:dyDescent="0.25">
      <c r="A7" s="43">
        <v>6</v>
      </c>
      <c r="B7" s="44" t="s">
        <v>314</v>
      </c>
      <c r="C7" s="57" t="s">
        <v>512</v>
      </c>
      <c r="D7" s="57" t="s">
        <v>155</v>
      </c>
      <c r="E7" s="45">
        <f>VLOOKUP(B7,'Nilai Raport'!$B$2:$D$215,3,0)</f>
        <v>84.84615384615384</v>
      </c>
      <c r="F7" s="45" cm="1">
        <f t="array" ref="F7">ROUND(E7:E7,0)</f>
        <v>85</v>
      </c>
      <c r="G7" s="44">
        <v>3</v>
      </c>
      <c r="H7" s="44">
        <v>4</v>
      </c>
      <c r="I7" s="44">
        <v>4</v>
      </c>
      <c r="J7" s="44">
        <v>3</v>
      </c>
      <c r="K7" s="44">
        <v>2</v>
      </c>
      <c r="L7" s="44">
        <v>2</v>
      </c>
      <c r="M7" s="44">
        <v>3</v>
      </c>
      <c r="N7" s="44">
        <v>4</v>
      </c>
      <c r="O7" s="44">
        <v>5</v>
      </c>
      <c r="P7" s="44">
        <v>3</v>
      </c>
      <c r="Q7" s="93">
        <f t="shared" si="0"/>
        <v>33</v>
      </c>
      <c r="R7" s="44">
        <v>5</v>
      </c>
      <c r="S7" s="44">
        <v>4</v>
      </c>
      <c r="T7" s="44">
        <v>4</v>
      </c>
      <c r="U7" s="44">
        <v>4</v>
      </c>
      <c r="V7" s="44">
        <v>3</v>
      </c>
      <c r="W7" s="44">
        <v>4</v>
      </c>
      <c r="X7" s="44">
        <v>3</v>
      </c>
      <c r="Y7" s="44">
        <v>4</v>
      </c>
      <c r="Z7" s="44">
        <v>4</v>
      </c>
      <c r="AA7" s="44">
        <v>4</v>
      </c>
      <c r="AB7" s="44">
        <v>4</v>
      </c>
      <c r="AC7" s="44">
        <v>5</v>
      </c>
      <c r="AD7" s="44">
        <v>5</v>
      </c>
      <c r="AE7" s="44">
        <v>5</v>
      </c>
      <c r="AF7" s="44">
        <v>5</v>
      </c>
      <c r="AG7" s="65">
        <f t="shared" si="1"/>
        <v>63</v>
      </c>
      <c r="AH7" s="44">
        <v>4</v>
      </c>
      <c r="AI7" s="44">
        <v>4</v>
      </c>
      <c r="AJ7" s="44">
        <v>4</v>
      </c>
      <c r="AK7" s="44">
        <v>5</v>
      </c>
      <c r="AL7" s="44">
        <v>5</v>
      </c>
      <c r="AM7" s="44">
        <v>5</v>
      </c>
      <c r="AN7" s="65">
        <f t="shared" si="2"/>
        <v>27</v>
      </c>
      <c r="AO7" s="44">
        <v>2</v>
      </c>
    </row>
    <row r="8" spans="1:41" x14ac:dyDescent="0.25">
      <c r="A8" s="43">
        <v>7</v>
      </c>
      <c r="B8" s="44" t="s">
        <v>315</v>
      </c>
      <c r="C8" s="57" t="s">
        <v>512</v>
      </c>
      <c r="D8" s="57" t="s">
        <v>155</v>
      </c>
      <c r="E8" s="45">
        <f>VLOOKUP(B8,'Nilai Raport'!$B$2:$D$215,3,0)</f>
        <v>84.84615384615384</v>
      </c>
      <c r="F8" s="45" cm="1">
        <f t="array" ref="F8">ROUND(E8:E8,0)</f>
        <v>85</v>
      </c>
      <c r="G8" s="44">
        <v>3</v>
      </c>
      <c r="H8" s="44">
        <v>5</v>
      </c>
      <c r="I8" s="44">
        <v>5</v>
      </c>
      <c r="J8" s="44">
        <v>5</v>
      </c>
      <c r="K8" s="44">
        <v>3</v>
      </c>
      <c r="L8" s="44">
        <v>5</v>
      </c>
      <c r="M8" s="44">
        <v>5</v>
      </c>
      <c r="N8" s="44">
        <v>5</v>
      </c>
      <c r="O8" s="44">
        <v>4</v>
      </c>
      <c r="P8" s="44">
        <v>5</v>
      </c>
      <c r="Q8" s="93">
        <f t="shared" si="0"/>
        <v>45</v>
      </c>
      <c r="R8" s="44">
        <v>5</v>
      </c>
      <c r="S8" s="44">
        <v>3</v>
      </c>
      <c r="T8" s="44">
        <v>4</v>
      </c>
      <c r="U8" s="44">
        <v>5</v>
      </c>
      <c r="V8" s="44">
        <v>4</v>
      </c>
      <c r="W8" s="44">
        <v>4</v>
      </c>
      <c r="X8" s="44">
        <v>4</v>
      </c>
      <c r="Y8" s="44">
        <v>5</v>
      </c>
      <c r="Z8" s="44">
        <v>4</v>
      </c>
      <c r="AA8" s="44">
        <v>5</v>
      </c>
      <c r="AB8" s="44">
        <v>5</v>
      </c>
      <c r="AC8" s="44">
        <v>4</v>
      </c>
      <c r="AD8" s="44">
        <v>5</v>
      </c>
      <c r="AE8" s="44">
        <v>5</v>
      </c>
      <c r="AF8" s="44">
        <v>5</v>
      </c>
      <c r="AG8" s="65">
        <f t="shared" si="1"/>
        <v>67</v>
      </c>
      <c r="AH8" s="44">
        <v>4</v>
      </c>
      <c r="AI8" s="44">
        <v>5</v>
      </c>
      <c r="AJ8" s="44">
        <v>5</v>
      </c>
      <c r="AK8" s="44">
        <v>5</v>
      </c>
      <c r="AL8" s="44">
        <v>5</v>
      </c>
      <c r="AM8" s="44">
        <v>5</v>
      </c>
      <c r="AN8" s="65">
        <f t="shared" si="2"/>
        <v>29</v>
      </c>
      <c r="AO8" s="44">
        <v>2</v>
      </c>
    </row>
    <row r="9" spans="1:41" x14ac:dyDescent="0.25">
      <c r="A9" s="43">
        <v>8</v>
      </c>
      <c r="B9" s="42" t="s">
        <v>316</v>
      </c>
      <c r="C9" s="57" t="s">
        <v>511</v>
      </c>
      <c r="D9" s="57" t="s">
        <v>155</v>
      </c>
      <c r="E9" s="45">
        <f>VLOOKUP(B9,'Nilai Raport'!$B$2:$D$215,3,0)</f>
        <v>86.384615384615387</v>
      </c>
      <c r="F9" s="45" cm="1">
        <f t="array" ref="F9">ROUND(E9:E9,0)</f>
        <v>86</v>
      </c>
      <c r="G9" s="44">
        <v>4</v>
      </c>
      <c r="H9" s="44">
        <v>5</v>
      </c>
      <c r="I9" s="44">
        <v>5</v>
      </c>
      <c r="J9" s="44">
        <v>3</v>
      </c>
      <c r="K9" s="44">
        <v>5</v>
      </c>
      <c r="L9" s="44">
        <v>4</v>
      </c>
      <c r="M9" s="44">
        <v>4</v>
      </c>
      <c r="N9" s="44">
        <v>4</v>
      </c>
      <c r="O9" s="44">
        <v>1</v>
      </c>
      <c r="P9" s="44">
        <v>4</v>
      </c>
      <c r="Q9" s="93">
        <f t="shared" si="0"/>
        <v>39</v>
      </c>
      <c r="R9" s="44">
        <v>4</v>
      </c>
      <c r="S9" s="44">
        <v>2</v>
      </c>
      <c r="T9" s="44">
        <v>4</v>
      </c>
      <c r="U9" s="44">
        <v>3</v>
      </c>
      <c r="V9" s="44">
        <v>4</v>
      </c>
      <c r="W9" s="44">
        <v>4</v>
      </c>
      <c r="X9" s="44">
        <v>3</v>
      </c>
      <c r="Y9" s="44">
        <v>4</v>
      </c>
      <c r="Z9" s="44">
        <v>5</v>
      </c>
      <c r="AA9" s="44">
        <v>4</v>
      </c>
      <c r="AB9" s="44">
        <v>4</v>
      </c>
      <c r="AC9" s="44">
        <v>4</v>
      </c>
      <c r="AD9" s="44">
        <v>4</v>
      </c>
      <c r="AE9" s="44">
        <v>3</v>
      </c>
      <c r="AF9" s="44">
        <v>5</v>
      </c>
      <c r="AG9" s="65">
        <f t="shared" si="1"/>
        <v>57</v>
      </c>
      <c r="AH9" s="44">
        <v>4</v>
      </c>
      <c r="AI9" s="44">
        <v>4</v>
      </c>
      <c r="AJ9" s="44">
        <v>4</v>
      </c>
      <c r="AK9" s="44">
        <v>4</v>
      </c>
      <c r="AL9" s="44">
        <v>4</v>
      </c>
      <c r="AM9" s="44">
        <v>4</v>
      </c>
      <c r="AN9" s="65">
        <f t="shared" si="2"/>
        <v>24</v>
      </c>
      <c r="AO9" s="44">
        <v>3</v>
      </c>
    </row>
    <row r="10" spans="1:41" x14ac:dyDescent="0.25">
      <c r="A10" s="43">
        <v>9</v>
      </c>
      <c r="B10" s="42" t="s">
        <v>317</v>
      </c>
      <c r="C10" s="57" t="s">
        <v>512</v>
      </c>
      <c r="D10" s="57" t="s">
        <v>155</v>
      </c>
      <c r="E10" s="45">
        <f>VLOOKUP(B10,'Nilai Raport'!$B$2:$D$215,3,0)</f>
        <v>84.461538461538467</v>
      </c>
      <c r="F10" s="45" cm="1">
        <f t="array" ref="F10">ROUND(E10:E10,0)</f>
        <v>84</v>
      </c>
      <c r="G10" s="44">
        <v>3</v>
      </c>
      <c r="H10" s="44">
        <v>5</v>
      </c>
      <c r="I10" s="44">
        <v>5</v>
      </c>
      <c r="J10" s="44">
        <v>5</v>
      </c>
      <c r="K10" s="44">
        <v>3</v>
      </c>
      <c r="L10" s="44">
        <v>5</v>
      </c>
      <c r="M10" s="44">
        <v>5</v>
      </c>
      <c r="N10" s="44">
        <v>4</v>
      </c>
      <c r="O10" s="44">
        <v>3</v>
      </c>
      <c r="P10" s="44">
        <v>5</v>
      </c>
      <c r="Q10" s="93">
        <f t="shared" si="0"/>
        <v>43</v>
      </c>
      <c r="R10" s="44">
        <v>4</v>
      </c>
      <c r="S10" s="44">
        <v>4</v>
      </c>
      <c r="T10" s="44">
        <v>4</v>
      </c>
      <c r="U10" s="44">
        <v>4</v>
      </c>
      <c r="V10" s="44">
        <v>4</v>
      </c>
      <c r="W10" s="44">
        <v>5</v>
      </c>
      <c r="X10" s="44">
        <v>4</v>
      </c>
      <c r="Y10" s="44">
        <v>4</v>
      </c>
      <c r="Z10" s="44">
        <v>4</v>
      </c>
      <c r="AA10" s="44">
        <v>4</v>
      </c>
      <c r="AB10" s="44">
        <v>4</v>
      </c>
      <c r="AC10" s="44">
        <v>5</v>
      </c>
      <c r="AD10" s="44">
        <v>5</v>
      </c>
      <c r="AE10" s="44">
        <v>5</v>
      </c>
      <c r="AF10" s="44">
        <v>5</v>
      </c>
      <c r="AG10" s="65">
        <f t="shared" si="1"/>
        <v>65</v>
      </c>
      <c r="AH10" s="44">
        <v>4</v>
      </c>
      <c r="AI10" s="44">
        <v>5</v>
      </c>
      <c r="AJ10" s="44">
        <v>5</v>
      </c>
      <c r="AK10" s="44">
        <v>5</v>
      </c>
      <c r="AL10" s="44">
        <v>5</v>
      </c>
      <c r="AM10" s="44">
        <v>5</v>
      </c>
      <c r="AN10" s="65">
        <f t="shared" si="2"/>
        <v>29</v>
      </c>
      <c r="AO10" s="44">
        <v>2</v>
      </c>
    </row>
    <row r="11" spans="1:41" x14ac:dyDescent="0.25">
      <c r="A11" s="43">
        <v>10</v>
      </c>
      <c r="B11" s="42" t="s">
        <v>318</v>
      </c>
      <c r="C11" s="57" t="s">
        <v>512</v>
      </c>
      <c r="D11" s="57" t="s">
        <v>155</v>
      </c>
      <c r="E11" s="45">
        <f>VLOOKUP(B11,'Nilai Raport'!$B$2:$D$215,3,0)</f>
        <v>85.538461538461533</v>
      </c>
      <c r="F11" s="45" cm="1">
        <f t="array" ref="F11">ROUND(E11:E11,0)</f>
        <v>86</v>
      </c>
      <c r="G11" s="44">
        <v>4</v>
      </c>
      <c r="H11" s="44">
        <v>5</v>
      </c>
      <c r="I11" s="44">
        <v>5</v>
      </c>
      <c r="J11" s="44">
        <v>5</v>
      </c>
      <c r="K11" s="44">
        <v>5</v>
      </c>
      <c r="L11" s="44">
        <v>5</v>
      </c>
      <c r="M11" s="44">
        <v>5</v>
      </c>
      <c r="N11" s="44">
        <v>5</v>
      </c>
      <c r="O11" s="44">
        <v>4</v>
      </c>
      <c r="P11" s="44">
        <v>5</v>
      </c>
      <c r="Q11" s="93">
        <f t="shared" si="0"/>
        <v>48</v>
      </c>
      <c r="R11" s="44">
        <v>5</v>
      </c>
      <c r="S11" s="44">
        <v>5</v>
      </c>
      <c r="T11" s="44">
        <v>5</v>
      </c>
      <c r="U11" s="44">
        <v>5</v>
      </c>
      <c r="V11" s="44">
        <v>4</v>
      </c>
      <c r="W11" s="44">
        <v>5</v>
      </c>
      <c r="X11" s="44">
        <v>4</v>
      </c>
      <c r="Y11" s="44">
        <v>5</v>
      </c>
      <c r="Z11" s="44">
        <v>5</v>
      </c>
      <c r="AA11" s="44">
        <v>4</v>
      </c>
      <c r="AB11" s="44">
        <v>5</v>
      </c>
      <c r="AC11" s="44">
        <v>4</v>
      </c>
      <c r="AD11" s="44">
        <v>5</v>
      </c>
      <c r="AE11" s="44">
        <v>5</v>
      </c>
      <c r="AF11" s="44">
        <v>5</v>
      </c>
      <c r="AG11" s="65">
        <f t="shared" si="1"/>
        <v>71</v>
      </c>
      <c r="AH11" s="44">
        <v>5</v>
      </c>
      <c r="AI11" s="44">
        <v>5</v>
      </c>
      <c r="AJ11" s="44">
        <v>5</v>
      </c>
      <c r="AK11" s="44">
        <v>5</v>
      </c>
      <c r="AL11" s="44">
        <v>5</v>
      </c>
      <c r="AM11" s="44">
        <v>5</v>
      </c>
      <c r="AN11" s="65">
        <f t="shared" si="2"/>
        <v>30</v>
      </c>
      <c r="AO11" s="44">
        <v>3</v>
      </c>
    </row>
    <row r="12" spans="1:41" x14ac:dyDescent="0.25">
      <c r="A12" s="43">
        <v>11</v>
      </c>
      <c r="B12" s="42" t="s">
        <v>319</v>
      </c>
      <c r="C12" s="57" t="s">
        <v>512</v>
      </c>
      <c r="D12" s="57" t="s">
        <v>155</v>
      </c>
      <c r="E12" s="45">
        <f>VLOOKUP(B12,'Nilai Raport'!$B$2:$D$215,3,0)</f>
        <v>84.92307692307692</v>
      </c>
      <c r="F12" s="45" cm="1">
        <f t="array" ref="F12">ROUND(E12:E12,0)</f>
        <v>85</v>
      </c>
      <c r="G12" s="44">
        <v>2</v>
      </c>
      <c r="H12" s="44">
        <v>4</v>
      </c>
      <c r="I12" s="44">
        <v>4</v>
      </c>
      <c r="J12" s="44">
        <v>4</v>
      </c>
      <c r="K12" s="44">
        <v>2</v>
      </c>
      <c r="L12" s="44">
        <v>2</v>
      </c>
      <c r="M12" s="44">
        <v>3</v>
      </c>
      <c r="N12" s="44">
        <v>4</v>
      </c>
      <c r="O12" s="44">
        <v>1</v>
      </c>
      <c r="P12" s="44">
        <v>3</v>
      </c>
      <c r="Q12" s="93">
        <f t="shared" si="0"/>
        <v>29</v>
      </c>
      <c r="R12" s="44">
        <v>4</v>
      </c>
      <c r="S12" s="44">
        <v>3</v>
      </c>
      <c r="T12" s="44">
        <v>4</v>
      </c>
      <c r="U12" s="44">
        <v>4</v>
      </c>
      <c r="V12" s="44">
        <v>4</v>
      </c>
      <c r="W12" s="44">
        <v>4</v>
      </c>
      <c r="X12" s="44">
        <v>3</v>
      </c>
      <c r="Y12" s="44">
        <v>4</v>
      </c>
      <c r="Z12" s="44">
        <v>4</v>
      </c>
      <c r="AA12" s="44">
        <v>4</v>
      </c>
      <c r="AB12" s="44">
        <v>4</v>
      </c>
      <c r="AC12" s="44">
        <v>4</v>
      </c>
      <c r="AD12" s="44">
        <v>4</v>
      </c>
      <c r="AE12" s="44">
        <v>3</v>
      </c>
      <c r="AF12" s="44">
        <v>4</v>
      </c>
      <c r="AG12" s="65">
        <f t="shared" si="1"/>
        <v>57</v>
      </c>
      <c r="AH12" s="44">
        <v>4</v>
      </c>
      <c r="AI12" s="44">
        <v>4</v>
      </c>
      <c r="AJ12" s="44">
        <v>4</v>
      </c>
      <c r="AK12" s="44">
        <v>3</v>
      </c>
      <c r="AL12" s="44">
        <v>4</v>
      </c>
      <c r="AM12" s="44">
        <v>4</v>
      </c>
      <c r="AN12" s="65">
        <f t="shared" si="2"/>
        <v>23</v>
      </c>
      <c r="AO12" s="44">
        <v>2</v>
      </c>
    </row>
    <row r="13" spans="1:41" x14ac:dyDescent="0.25">
      <c r="A13" s="43">
        <v>12</v>
      </c>
      <c r="B13" s="42" t="s">
        <v>320</v>
      </c>
      <c r="C13" s="57" t="s">
        <v>512</v>
      </c>
      <c r="D13" s="57" t="s">
        <v>155</v>
      </c>
      <c r="E13" s="45">
        <f>VLOOKUP(B13,'Nilai Raport'!$B$2:$D$215,3,0)</f>
        <v>84.84615384615384</v>
      </c>
      <c r="F13" s="45" cm="1">
        <f t="array" ref="F13">ROUND(E13:E13,0)</f>
        <v>85</v>
      </c>
      <c r="G13" s="44">
        <v>3</v>
      </c>
      <c r="H13" s="44">
        <v>4</v>
      </c>
      <c r="I13" s="44">
        <v>4</v>
      </c>
      <c r="J13" s="44">
        <v>3</v>
      </c>
      <c r="K13" s="44">
        <v>3</v>
      </c>
      <c r="L13" s="44">
        <v>3</v>
      </c>
      <c r="M13" s="44">
        <v>3</v>
      </c>
      <c r="N13" s="44">
        <v>4</v>
      </c>
      <c r="O13" s="44">
        <v>3</v>
      </c>
      <c r="P13" s="44">
        <v>4</v>
      </c>
      <c r="Q13" s="93">
        <f t="shared" si="0"/>
        <v>34</v>
      </c>
      <c r="R13" s="44">
        <v>4</v>
      </c>
      <c r="S13" s="44">
        <v>4</v>
      </c>
      <c r="T13" s="44">
        <v>4</v>
      </c>
      <c r="U13" s="44">
        <v>4</v>
      </c>
      <c r="V13" s="44">
        <v>4</v>
      </c>
      <c r="W13" s="44">
        <v>4</v>
      </c>
      <c r="X13" s="44">
        <v>4</v>
      </c>
      <c r="Y13" s="44">
        <v>4</v>
      </c>
      <c r="Z13" s="44">
        <v>4</v>
      </c>
      <c r="AA13" s="44">
        <v>4</v>
      </c>
      <c r="AB13" s="44">
        <v>4</v>
      </c>
      <c r="AC13" s="44">
        <v>5</v>
      </c>
      <c r="AD13" s="44">
        <v>4</v>
      </c>
      <c r="AE13" s="44">
        <v>4</v>
      </c>
      <c r="AF13" s="44">
        <v>4</v>
      </c>
      <c r="AG13" s="65">
        <f t="shared" si="1"/>
        <v>61</v>
      </c>
      <c r="AH13" s="44">
        <v>4</v>
      </c>
      <c r="AI13" s="44">
        <v>4</v>
      </c>
      <c r="AJ13" s="44">
        <v>4</v>
      </c>
      <c r="AK13" s="44">
        <v>4</v>
      </c>
      <c r="AL13" s="44">
        <v>5</v>
      </c>
      <c r="AM13" s="44">
        <v>5</v>
      </c>
      <c r="AN13" s="65">
        <f t="shared" si="2"/>
        <v>26</v>
      </c>
      <c r="AO13" s="44">
        <v>2</v>
      </c>
    </row>
    <row r="14" spans="1:41" x14ac:dyDescent="0.25">
      <c r="A14" s="43">
        <v>13</v>
      </c>
      <c r="B14" s="42" t="s">
        <v>321</v>
      </c>
      <c r="C14" s="57" t="s">
        <v>512</v>
      </c>
      <c r="D14" s="57" t="s">
        <v>155</v>
      </c>
      <c r="E14" s="45">
        <f>VLOOKUP(B14,'Nilai Raport'!$B$2:$D$215,3,0)</f>
        <v>86</v>
      </c>
      <c r="F14" s="45" cm="1">
        <f t="array" ref="F14">ROUND(E14:E14,0)</f>
        <v>86</v>
      </c>
      <c r="G14" s="44">
        <v>5</v>
      </c>
      <c r="H14" s="44">
        <v>5</v>
      </c>
      <c r="I14" s="44">
        <v>5</v>
      </c>
      <c r="J14" s="44">
        <v>4</v>
      </c>
      <c r="K14" s="44">
        <v>5</v>
      </c>
      <c r="L14" s="44">
        <v>5</v>
      </c>
      <c r="M14" s="44">
        <v>5</v>
      </c>
      <c r="N14" s="44">
        <v>5</v>
      </c>
      <c r="O14" s="44">
        <v>4</v>
      </c>
      <c r="P14" s="44">
        <v>5</v>
      </c>
      <c r="Q14" s="93">
        <f t="shared" si="0"/>
        <v>48</v>
      </c>
      <c r="R14" s="44">
        <v>4</v>
      </c>
      <c r="S14" s="44">
        <v>3</v>
      </c>
      <c r="T14" s="44">
        <v>4</v>
      </c>
      <c r="U14" s="44">
        <v>3</v>
      </c>
      <c r="V14" s="44">
        <v>4</v>
      </c>
      <c r="W14" s="44">
        <v>4</v>
      </c>
      <c r="X14" s="44">
        <v>4</v>
      </c>
      <c r="Y14" s="44">
        <v>4</v>
      </c>
      <c r="Z14" s="44">
        <v>5</v>
      </c>
      <c r="AA14" s="44">
        <v>4</v>
      </c>
      <c r="AB14" s="44">
        <v>4</v>
      </c>
      <c r="AC14" s="44">
        <v>5</v>
      </c>
      <c r="AD14" s="44">
        <v>5</v>
      </c>
      <c r="AE14" s="44">
        <v>4</v>
      </c>
      <c r="AF14" s="44">
        <v>5</v>
      </c>
      <c r="AG14" s="65">
        <f t="shared" si="1"/>
        <v>62</v>
      </c>
      <c r="AH14" s="44">
        <v>5</v>
      </c>
      <c r="AI14" s="44">
        <v>5</v>
      </c>
      <c r="AJ14" s="44">
        <v>5</v>
      </c>
      <c r="AK14" s="44">
        <v>5</v>
      </c>
      <c r="AL14" s="44">
        <v>5</v>
      </c>
      <c r="AM14" s="44">
        <v>5</v>
      </c>
      <c r="AN14" s="65">
        <f t="shared" si="2"/>
        <v>30</v>
      </c>
      <c r="AO14" s="44">
        <v>3</v>
      </c>
    </row>
    <row r="15" spans="1:41" x14ac:dyDescent="0.25">
      <c r="A15" s="43">
        <v>14</v>
      </c>
      <c r="B15" s="44" t="s">
        <v>306</v>
      </c>
      <c r="C15" s="57" t="s">
        <v>512</v>
      </c>
      <c r="D15" s="57" t="s">
        <v>155</v>
      </c>
      <c r="E15" s="45">
        <f>VLOOKUP(B15,'Nilai Raport'!$B$2:$D$215,3,0)</f>
        <v>86.07692307692308</v>
      </c>
      <c r="F15" s="45" cm="1">
        <f t="array" ref="F15">ROUND(E15:E15,0)</f>
        <v>86</v>
      </c>
      <c r="G15" s="44">
        <v>4</v>
      </c>
      <c r="H15" s="44">
        <v>4</v>
      </c>
      <c r="I15" s="44">
        <v>4</v>
      </c>
      <c r="J15" s="44">
        <v>5</v>
      </c>
      <c r="K15" s="44">
        <v>5</v>
      </c>
      <c r="L15" s="44">
        <v>5</v>
      </c>
      <c r="M15" s="44">
        <v>5</v>
      </c>
      <c r="N15" s="44">
        <v>5</v>
      </c>
      <c r="O15" s="44">
        <v>5</v>
      </c>
      <c r="P15" s="44">
        <v>5</v>
      </c>
      <c r="Q15" s="93">
        <f t="shared" si="0"/>
        <v>47</v>
      </c>
      <c r="R15" s="44">
        <v>5</v>
      </c>
      <c r="S15" s="44">
        <v>5</v>
      </c>
      <c r="T15" s="44">
        <v>4</v>
      </c>
      <c r="U15" s="44">
        <v>4</v>
      </c>
      <c r="V15" s="44">
        <v>4</v>
      </c>
      <c r="W15" s="44">
        <v>4</v>
      </c>
      <c r="X15" s="44">
        <v>3</v>
      </c>
      <c r="Y15" s="44">
        <v>4</v>
      </c>
      <c r="Z15" s="44">
        <v>4</v>
      </c>
      <c r="AA15" s="44">
        <v>4</v>
      </c>
      <c r="AB15" s="44">
        <v>4</v>
      </c>
      <c r="AC15" s="44">
        <v>4</v>
      </c>
      <c r="AD15" s="44">
        <v>4</v>
      </c>
      <c r="AE15" s="44">
        <v>4</v>
      </c>
      <c r="AF15" s="44">
        <v>4</v>
      </c>
      <c r="AG15" s="65">
        <f t="shared" si="1"/>
        <v>61</v>
      </c>
      <c r="AH15" s="44">
        <v>4</v>
      </c>
      <c r="AI15" s="44">
        <v>4</v>
      </c>
      <c r="AJ15" s="44">
        <v>4</v>
      </c>
      <c r="AK15" s="44">
        <v>5</v>
      </c>
      <c r="AL15" s="44">
        <v>4</v>
      </c>
      <c r="AM15" s="44">
        <v>5</v>
      </c>
      <c r="AN15" s="65">
        <f t="shared" si="2"/>
        <v>26</v>
      </c>
      <c r="AO15" s="44">
        <v>3</v>
      </c>
    </row>
    <row r="16" spans="1:41" x14ac:dyDescent="0.25">
      <c r="A16" s="43">
        <v>15</v>
      </c>
      <c r="B16" s="42" t="s">
        <v>322</v>
      </c>
      <c r="C16" s="57" t="s">
        <v>512</v>
      </c>
      <c r="D16" s="57" t="s">
        <v>155</v>
      </c>
      <c r="E16" s="45">
        <f>VLOOKUP(B16,'Nilai Raport'!$B$2:$D$215,3,0)</f>
        <v>85.84615384615384</v>
      </c>
      <c r="F16" s="45" cm="1">
        <f t="array" ref="F16">ROUND(E16:E16,0)</f>
        <v>86</v>
      </c>
      <c r="G16" s="44">
        <v>4</v>
      </c>
      <c r="H16" s="44">
        <v>4</v>
      </c>
      <c r="I16" s="44">
        <v>5</v>
      </c>
      <c r="J16" s="44">
        <v>4</v>
      </c>
      <c r="K16" s="44">
        <v>3</v>
      </c>
      <c r="L16" s="44">
        <v>5</v>
      </c>
      <c r="M16" s="44">
        <v>4</v>
      </c>
      <c r="N16" s="44">
        <v>5</v>
      </c>
      <c r="O16" s="44">
        <v>5</v>
      </c>
      <c r="P16" s="44">
        <v>5</v>
      </c>
      <c r="Q16" s="93">
        <f t="shared" si="0"/>
        <v>44</v>
      </c>
      <c r="R16" s="44">
        <v>4</v>
      </c>
      <c r="S16" s="44">
        <v>3</v>
      </c>
      <c r="T16" s="44">
        <v>4</v>
      </c>
      <c r="U16" s="44">
        <v>3</v>
      </c>
      <c r="V16" s="44">
        <v>3</v>
      </c>
      <c r="W16" s="44">
        <v>4</v>
      </c>
      <c r="X16" s="44">
        <v>3</v>
      </c>
      <c r="Y16" s="44">
        <v>4</v>
      </c>
      <c r="Z16" s="44">
        <v>4</v>
      </c>
      <c r="AA16" s="44">
        <v>4</v>
      </c>
      <c r="AB16" s="44">
        <v>4</v>
      </c>
      <c r="AC16" s="44">
        <v>5</v>
      </c>
      <c r="AD16" s="44">
        <v>5</v>
      </c>
      <c r="AE16" s="44">
        <v>3</v>
      </c>
      <c r="AF16" s="44">
        <v>4</v>
      </c>
      <c r="AG16" s="65">
        <f t="shared" si="1"/>
        <v>57</v>
      </c>
      <c r="AH16" s="44">
        <v>4</v>
      </c>
      <c r="AI16" s="44">
        <v>3</v>
      </c>
      <c r="AJ16" s="44">
        <v>4</v>
      </c>
      <c r="AK16" s="44">
        <v>5</v>
      </c>
      <c r="AL16" s="44">
        <v>5</v>
      </c>
      <c r="AM16" s="44">
        <v>5</v>
      </c>
      <c r="AN16" s="65">
        <f t="shared" si="2"/>
        <v>26</v>
      </c>
      <c r="AO16" s="44">
        <v>3</v>
      </c>
    </row>
    <row r="17" spans="1:41" x14ac:dyDescent="0.25">
      <c r="A17" s="43">
        <v>16</v>
      </c>
      <c r="B17" s="42" t="s">
        <v>323</v>
      </c>
      <c r="C17" s="57" t="s">
        <v>512</v>
      </c>
      <c r="D17" s="57" t="s">
        <v>155</v>
      </c>
      <c r="E17" s="45">
        <f>VLOOKUP(B17,'Nilai Raport'!$B$2:$D$215,3,0)</f>
        <v>83.461538461538467</v>
      </c>
      <c r="F17" s="45" cm="1">
        <f t="array" ref="F17">ROUND(E17:E17,0)</f>
        <v>83</v>
      </c>
      <c r="G17" s="44">
        <v>5</v>
      </c>
      <c r="H17" s="44">
        <v>5</v>
      </c>
      <c r="I17" s="44">
        <v>4</v>
      </c>
      <c r="J17" s="44">
        <v>4</v>
      </c>
      <c r="K17" s="44">
        <v>5</v>
      </c>
      <c r="L17" s="44">
        <v>5</v>
      </c>
      <c r="M17" s="44">
        <v>5</v>
      </c>
      <c r="N17" s="44">
        <v>5</v>
      </c>
      <c r="O17" s="44">
        <v>5</v>
      </c>
      <c r="P17" s="44">
        <v>5</v>
      </c>
      <c r="Q17" s="93">
        <f t="shared" si="0"/>
        <v>48</v>
      </c>
      <c r="R17" s="44">
        <v>3</v>
      </c>
      <c r="S17" s="44">
        <v>5</v>
      </c>
      <c r="T17" s="44">
        <v>4</v>
      </c>
      <c r="U17" s="44">
        <v>5</v>
      </c>
      <c r="V17" s="44">
        <v>4</v>
      </c>
      <c r="W17" s="44">
        <v>4</v>
      </c>
      <c r="X17" s="44">
        <v>5</v>
      </c>
      <c r="Y17" s="44">
        <v>5</v>
      </c>
      <c r="Z17" s="44">
        <v>4</v>
      </c>
      <c r="AA17" s="44">
        <v>4</v>
      </c>
      <c r="AB17" s="44">
        <v>4</v>
      </c>
      <c r="AC17" s="44">
        <v>4</v>
      </c>
      <c r="AD17" s="44">
        <v>4</v>
      </c>
      <c r="AE17" s="44">
        <v>5</v>
      </c>
      <c r="AF17" s="44">
        <v>4</v>
      </c>
      <c r="AG17" s="65">
        <f t="shared" si="1"/>
        <v>64</v>
      </c>
      <c r="AH17" s="44">
        <v>5</v>
      </c>
      <c r="AI17" s="44">
        <v>5</v>
      </c>
      <c r="AJ17" s="44">
        <v>5</v>
      </c>
      <c r="AK17" s="44">
        <v>4</v>
      </c>
      <c r="AL17" s="44">
        <v>4</v>
      </c>
      <c r="AM17" s="44">
        <v>5</v>
      </c>
      <c r="AN17" s="65">
        <f t="shared" si="2"/>
        <v>28</v>
      </c>
      <c r="AO17" s="44">
        <v>2</v>
      </c>
    </row>
    <row r="18" spans="1:41" x14ac:dyDescent="0.25">
      <c r="A18" s="43">
        <v>17</v>
      </c>
      <c r="B18" s="44" t="s">
        <v>308</v>
      </c>
      <c r="C18" s="57" t="s">
        <v>511</v>
      </c>
      <c r="D18" s="57" t="s">
        <v>155</v>
      </c>
      <c r="E18" s="45">
        <f>VLOOKUP(B18,'Nilai Raport'!$B$2:$D$215,3,0)</f>
        <v>86.769230769230774</v>
      </c>
      <c r="F18" s="45" cm="1">
        <f t="array" ref="F18">ROUND(E18:E18,0)</f>
        <v>87</v>
      </c>
      <c r="G18" s="44">
        <v>4</v>
      </c>
      <c r="H18" s="44">
        <v>5</v>
      </c>
      <c r="I18" s="44">
        <v>5</v>
      </c>
      <c r="J18" s="44">
        <v>4</v>
      </c>
      <c r="K18" s="44">
        <v>4</v>
      </c>
      <c r="L18" s="44">
        <v>5</v>
      </c>
      <c r="M18" s="44">
        <v>5</v>
      </c>
      <c r="N18" s="44">
        <v>4</v>
      </c>
      <c r="O18" s="44">
        <v>5</v>
      </c>
      <c r="P18" s="44">
        <v>5</v>
      </c>
      <c r="Q18" s="93">
        <f t="shared" si="0"/>
        <v>46</v>
      </c>
      <c r="R18" s="44">
        <v>4</v>
      </c>
      <c r="S18" s="44">
        <v>3</v>
      </c>
      <c r="T18" s="44">
        <v>4</v>
      </c>
      <c r="U18" s="44">
        <v>4</v>
      </c>
      <c r="V18" s="44">
        <v>4</v>
      </c>
      <c r="W18" s="44">
        <v>4</v>
      </c>
      <c r="X18" s="44">
        <v>4</v>
      </c>
      <c r="Y18" s="44">
        <v>4</v>
      </c>
      <c r="Z18" s="44">
        <v>4</v>
      </c>
      <c r="AA18" s="44">
        <v>4</v>
      </c>
      <c r="AB18" s="44">
        <v>4</v>
      </c>
      <c r="AC18" s="44">
        <v>4</v>
      </c>
      <c r="AD18" s="44">
        <v>4</v>
      </c>
      <c r="AE18" s="44">
        <v>3</v>
      </c>
      <c r="AF18" s="44">
        <v>4</v>
      </c>
      <c r="AG18" s="65">
        <f t="shared" si="1"/>
        <v>58</v>
      </c>
      <c r="AH18" s="44">
        <v>5</v>
      </c>
      <c r="AI18" s="44">
        <v>5</v>
      </c>
      <c r="AJ18" s="44">
        <v>5</v>
      </c>
      <c r="AK18" s="44">
        <v>5</v>
      </c>
      <c r="AL18" s="44">
        <v>5</v>
      </c>
      <c r="AM18" s="44">
        <v>5</v>
      </c>
      <c r="AN18" s="65">
        <f t="shared" si="2"/>
        <v>30</v>
      </c>
      <c r="AO18" s="44">
        <v>3</v>
      </c>
    </row>
    <row r="19" spans="1:41" x14ac:dyDescent="0.25">
      <c r="A19" s="43">
        <v>18</v>
      </c>
      <c r="B19" s="42" t="s">
        <v>324</v>
      </c>
      <c r="C19" s="57" t="s">
        <v>511</v>
      </c>
      <c r="D19" s="57" t="s">
        <v>155</v>
      </c>
      <c r="E19" s="45">
        <f>VLOOKUP(B19,'Nilai Raport'!$B$2:$D$215,3,0)</f>
        <v>86.769230769230774</v>
      </c>
      <c r="F19" s="45" cm="1">
        <f t="array" ref="F19">ROUND(E19:E19,0)</f>
        <v>87</v>
      </c>
      <c r="G19" s="44">
        <v>5</v>
      </c>
      <c r="H19" s="44">
        <v>5</v>
      </c>
      <c r="I19" s="44">
        <v>5</v>
      </c>
      <c r="J19" s="44">
        <v>4</v>
      </c>
      <c r="K19" s="44">
        <v>3</v>
      </c>
      <c r="L19" s="44">
        <v>5</v>
      </c>
      <c r="M19" s="44">
        <v>5</v>
      </c>
      <c r="N19" s="44">
        <v>5</v>
      </c>
      <c r="O19" s="44">
        <v>5</v>
      </c>
      <c r="P19" s="44">
        <v>5</v>
      </c>
      <c r="Q19" s="93">
        <f t="shared" si="0"/>
        <v>47</v>
      </c>
      <c r="R19" s="44">
        <v>5</v>
      </c>
      <c r="S19" s="44">
        <v>5</v>
      </c>
      <c r="T19" s="44">
        <v>5</v>
      </c>
      <c r="U19" s="44">
        <v>4</v>
      </c>
      <c r="V19" s="44">
        <v>5</v>
      </c>
      <c r="W19" s="44">
        <v>5</v>
      </c>
      <c r="X19" s="44">
        <v>5</v>
      </c>
      <c r="Y19" s="44">
        <v>5</v>
      </c>
      <c r="Z19" s="44">
        <v>4</v>
      </c>
      <c r="AA19" s="44">
        <v>4</v>
      </c>
      <c r="AB19" s="44">
        <v>5</v>
      </c>
      <c r="AC19" s="44">
        <v>5</v>
      </c>
      <c r="AD19" s="44">
        <v>5</v>
      </c>
      <c r="AE19" s="44">
        <v>4</v>
      </c>
      <c r="AF19" s="44">
        <v>5</v>
      </c>
      <c r="AG19" s="65">
        <f t="shared" si="1"/>
        <v>71</v>
      </c>
      <c r="AH19" s="44">
        <v>5</v>
      </c>
      <c r="AI19" s="44">
        <v>5</v>
      </c>
      <c r="AJ19" s="44">
        <v>5</v>
      </c>
      <c r="AK19" s="44">
        <v>5</v>
      </c>
      <c r="AL19" s="44">
        <v>5</v>
      </c>
      <c r="AM19" s="44">
        <v>5</v>
      </c>
      <c r="AN19" s="65">
        <f t="shared" si="2"/>
        <v>30</v>
      </c>
      <c r="AO19" s="44">
        <v>3</v>
      </c>
    </row>
    <row r="20" spans="1:41" x14ac:dyDescent="0.25">
      <c r="A20" s="43">
        <v>19</v>
      </c>
      <c r="B20" s="42" t="s">
        <v>325</v>
      </c>
      <c r="C20" s="57" t="s">
        <v>512</v>
      </c>
      <c r="D20" s="57" t="s">
        <v>155</v>
      </c>
      <c r="E20" s="45">
        <f>VLOOKUP(B20,'Nilai Raport'!$B$2:$D$215,3,0)</f>
        <v>86.15384615384616</v>
      </c>
      <c r="F20" s="45" cm="1">
        <f t="array" ref="F20">ROUND(E20:E20,0)</f>
        <v>86</v>
      </c>
      <c r="G20" s="44">
        <v>4</v>
      </c>
      <c r="H20" s="44">
        <v>5</v>
      </c>
      <c r="I20" s="44">
        <v>5</v>
      </c>
      <c r="J20" s="44">
        <v>5</v>
      </c>
      <c r="K20" s="44">
        <v>5</v>
      </c>
      <c r="L20" s="44">
        <v>5</v>
      </c>
      <c r="M20" s="44">
        <v>5</v>
      </c>
      <c r="N20" s="44">
        <v>5</v>
      </c>
      <c r="O20" s="44">
        <v>5</v>
      </c>
      <c r="P20" s="44">
        <v>5</v>
      </c>
      <c r="Q20" s="93">
        <f t="shared" si="0"/>
        <v>49</v>
      </c>
      <c r="R20" s="44">
        <v>4</v>
      </c>
      <c r="S20" s="44">
        <v>5</v>
      </c>
      <c r="T20" s="44">
        <v>5</v>
      </c>
      <c r="U20" s="44">
        <v>5</v>
      </c>
      <c r="V20" s="44">
        <v>5</v>
      </c>
      <c r="W20" s="44">
        <v>5</v>
      </c>
      <c r="X20" s="44">
        <v>5</v>
      </c>
      <c r="Y20" s="44">
        <v>5</v>
      </c>
      <c r="Z20" s="44">
        <v>5</v>
      </c>
      <c r="AA20" s="44">
        <v>4</v>
      </c>
      <c r="AB20" s="44">
        <v>3</v>
      </c>
      <c r="AC20" s="44">
        <v>4</v>
      </c>
      <c r="AD20" s="44">
        <v>4</v>
      </c>
      <c r="AE20" s="44">
        <v>5</v>
      </c>
      <c r="AF20" s="44">
        <v>4</v>
      </c>
      <c r="AG20" s="65">
        <f t="shared" si="1"/>
        <v>68</v>
      </c>
      <c r="AH20" s="44">
        <v>4</v>
      </c>
      <c r="AI20" s="44">
        <v>5</v>
      </c>
      <c r="AJ20" s="44">
        <v>4</v>
      </c>
      <c r="AK20" s="44">
        <v>5</v>
      </c>
      <c r="AL20" s="44">
        <v>5</v>
      </c>
      <c r="AM20" s="44">
        <v>5</v>
      </c>
      <c r="AN20" s="65">
        <f t="shared" si="2"/>
        <v>28</v>
      </c>
      <c r="AO20" s="44">
        <v>3</v>
      </c>
    </row>
    <row r="21" spans="1:41" x14ac:dyDescent="0.25">
      <c r="A21" s="43">
        <v>20</v>
      </c>
      <c r="B21" s="44" t="s">
        <v>309</v>
      </c>
      <c r="C21" s="57" t="s">
        <v>511</v>
      </c>
      <c r="D21" s="57" t="s">
        <v>155</v>
      </c>
      <c r="E21" s="45">
        <f>VLOOKUP(B21,'Nilai Raport'!$B$2:$D$215,3,0)</f>
        <v>83.84615384615384</v>
      </c>
      <c r="F21" s="45" cm="1">
        <f t="array" ref="F21">ROUND(E21:E21,0)</f>
        <v>84</v>
      </c>
      <c r="G21" s="44">
        <v>2</v>
      </c>
      <c r="H21" s="44">
        <v>3</v>
      </c>
      <c r="I21" s="44">
        <v>4</v>
      </c>
      <c r="J21" s="44">
        <v>4</v>
      </c>
      <c r="K21" s="44">
        <v>3</v>
      </c>
      <c r="L21" s="44">
        <v>1</v>
      </c>
      <c r="M21" s="44">
        <v>2</v>
      </c>
      <c r="N21" s="44">
        <v>3</v>
      </c>
      <c r="O21" s="44">
        <v>3</v>
      </c>
      <c r="P21" s="44">
        <v>2</v>
      </c>
      <c r="Q21" s="93">
        <f t="shared" si="0"/>
        <v>27</v>
      </c>
      <c r="R21" s="44">
        <v>4</v>
      </c>
      <c r="S21" s="44">
        <v>3</v>
      </c>
      <c r="T21" s="44">
        <v>4</v>
      </c>
      <c r="U21" s="44">
        <v>3</v>
      </c>
      <c r="V21" s="44">
        <v>4</v>
      </c>
      <c r="W21" s="44">
        <v>4</v>
      </c>
      <c r="X21" s="44">
        <v>4</v>
      </c>
      <c r="Y21" s="44">
        <v>4</v>
      </c>
      <c r="Z21" s="44">
        <v>3</v>
      </c>
      <c r="AA21" s="44">
        <v>4</v>
      </c>
      <c r="AB21" s="44">
        <v>4</v>
      </c>
      <c r="AC21" s="44">
        <v>3</v>
      </c>
      <c r="AD21" s="44">
        <v>4</v>
      </c>
      <c r="AE21" s="44">
        <v>3</v>
      </c>
      <c r="AF21" s="44">
        <v>4</v>
      </c>
      <c r="AG21" s="65">
        <f t="shared" si="1"/>
        <v>55</v>
      </c>
      <c r="AH21" s="44">
        <v>4</v>
      </c>
      <c r="AI21" s="44">
        <v>3</v>
      </c>
      <c r="AJ21" s="44">
        <v>4</v>
      </c>
      <c r="AK21" s="44">
        <v>3</v>
      </c>
      <c r="AL21" s="44">
        <v>3</v>
      </c>
      <c r="AM21" s="44">
        <v>4</v>
      </c>
      <c r="AN21" s="65">
        <f t="shared" si="2"/>
        <v>21</v>
      </c>
      <c r="AO21" s="44">
        <v>2</v>
      </c>
    </row>
    <row r="22" spans="1:41" x14ac:dyDescent="0.25">
      <c r="A22" s="43">
        <v>21</v>
      </c>
      <c r="B22" s="42" t="s">
        <v>326</v>
      </c>
      <c r="C22" s="57" t="s">
        <v>511</v>
      </c>
      <c r="D22" s="57" t="s">
        <v>155</v>
      </c>
      <c r="E22" s="45">
        <f>VLOOKUP(B22,'Nilai Raport'!$B$2:$D$215,3,0)</f>
        <v>82.692307692307693</v>
      </c>
      <c r="F22" s="45" cm="1">
        <f t="array" ref="F22">ROUND(E22:E22,0)</f>
        <v>83</v>
      </c>
      <c r="G22" s="44">
        <v>4</v>
      </c>
      <c r="H22" s="44">
        <v>4</v>
      </c>
      <c r="I22" s="44">
        <v>4</v>
      </c>
      <c r="J22" s="44">
        <v>3</v>
      </c>
      <c r="K22" s="44">
        <v>3</v>
      </c>
      <c r="L22" s="44">
        <v>3</v>
      </c>
      <c r="M22" s="44">
        <v>3</v>
      </c>
      <c r="N22" s="44">
        <v>4</v>
      </c>
      <c r="O22" s="44">
        <v>3</v>
      </c>
      <c r="P22" s="44">
        <v>3</v>
      </c>
      <c r="Q22" s="93">
        <f t="shared" si="0"/>
        <v>34</v>
      </c>
      <c r="R22" s="44">
        <v>4</v>
      </c>
      <c r="S22" s="44">
        <v>4</v>
      </c>
      <c r="T22" s="44">
        <v>4</v>
      </c>
      <c r="U22" s="44">
        <v>3</v>
      </c>
      <c r="V22" s="44">
        <v>4</v>
      </c>
      <c r="W22" s="44">
        <v>4</v>
      </c>
      <c r="X22" s="44">
        <v>4</v>
      </c>
      <c r="Y22" s="44">
        <v>4</v>
      </c>
      <c r="Z22" s="44">
        <v>4</v>
      </c>
      <c r="AA22" s="44">
        <v>4</v>
      </c>
      <c r="AB22" s="44">
        <v>4</v>
      </c>
      <c r="AC22" s="44">
        <v>4</v>
      </c>
      <c r="AD22" s="44">
        <v>4</v>
      </c>
      <c r="AE22" s="44">
        <v>4</v>
      </c>
      <c r="AF22" s="44">
        <v>4</v>
      </c>
      <c r="AG22" s="65">
        <f t="shared" si="1"/>
        <v>59</v>
      </c>
      <c r="AH22" s="44">
        <v>4</v>
      </c>
      <c r="AI22" s="44">
        <v>4</v>
      </c>
      <c r="AJ22" s="44">
        <v>4</v>
      </c>
      <c r="AK22" s="44">
        <v>4</v>
      </c>
      <c r="AL22" s="44">
        <v>4</v>
      </c>
      <c r="AM22" s="44">
        <v>4</v>
      </c>
      <c r="AN22" s="65">
        <f t="shared" si="2"/>
        <v>24</v>
      </c>
      <c r="AO22" s="44">
        <v>2</v>
      </c>
    </row>
    <row r="23" spans="1:41" x14ac:dyDescent="0.25">
      <c r="A23" s="43">
        <v>22</v>
      </c>
      <c r="B23" s="44" t="s">
        <v>185</v>
      </c>
      <c r="C23" s="57" t="s">
        <v>512</v>
      </c>
      <c r="D23" s="57" t="s">
        <v>155</v>
      </c>
      <c r="E23" s="45">
        <f>VLOOKUP(B23,'Nilai Raport'!$B$2:$D$215,3,0)</f>
        <v>85.384615384615387</v>
      </c>
      <c r="F23" s="45" cm="1">
        <f t="array" ref="F23">ROUND(E23:E23,0)</f>
        <v>85</v>
      </c>
      <c r="G23" s="44">
        <v>2</v>
      </c>
      <c r="H23" s="44">
        <v>5</v>
      </c>
      <c r="I23" s="44">
        <v>5</v>
      </c>
      <c r="J23" s="44">
        <v>5</v>
      </c>
      <c r="K23" s="44">
        <v>5</v>
      </c>
      <c r="L23" s="44">
        <v>5</v>
      </c>
      <c r="M23" s="44">
        <v>5</v>
      </c>
      <c r="N23" s="44">
        <v>5</v>
      </c>
      <c r="O23" s="44">
        <v>5</v>
      </c>
      <c r="P23" s="44">
        <v>5</v>
      </c>
      <c r="Q23" s="93">
        <f t="shared" si="0"/>
        <v>47</v>
      </c>
      <c r="R23" s="44">
        <v>5</v>
      </c>
      <c r="S23" s="44">
        <v>4</v>
      </c>
      <c r="T23" s="44">
        <v>3</v>
      </c>
      <c r="U23" s="44">
        <v>5</v>
      </c>
      <c r="V23" s="44">
        <v>4</v>
      </c>
      <c r="W23" s="44">
        <v>4</v>
      </c>
      <c r="X23" s="44">
        <v>4</v>
      </c>
      <c r="Y23" s="44">
        <v>4</v>
      </c>
      <c r="Z23" s="44">
        <v>3</v>
      </c>
      <c r="AA23" s="44">
        <v>3</v>
      </c>
      <c r="AB23" s="44">
        <v>4</v>
      </c>
      <c r="AC23" s="44">
        <v>4</v>
      </c>
      <c r="AD23" s="44">
        <v>5</v>
      </c>
      <c r="AE23" s="44">
        <v>5</v>
      </c>
      <c r="AF23" s="44">
        <v>5</v>
      </c>
      <c r="AG23" s="65">
        <f t="shared" si="1"/>
        <v>62</v>
      </c>
      <c r="AH23" s="44">
        <v>5</v>
      </c>
      <c r="AI23" s="44">
        <v>5</v>
      </c>
      <c r="AJ23" s="44">
        <v>5</v>
      </c>
      <c r="AK23" s="44">
        <v>5</v>
      </c>
      <c r="AL23" s="44">
        <v>5</v>
      </c>
      <c r="AM23" s="44">
        <v>5</v>
      </c>
      <c r="AN23" s="65">
        <f t="shared" si="2"/>
        <v>30</v>
      </c>
      <c r="AO23" s="44">
        <v>2</v>
      </c>
    </row>
    <row r="24" spans="1:41" x14ac:dyDescent="0.25">
      <c r="A24" s="43">
        <v>23</v>
      </c>
      <c r="B24" s="44" t="s">
        <v>311</v>
      </c>
      <c r="C24" s="57" t="s">
        <v>512</v>
      </c>
      <c r="D24" s="57" t="s">
        <v>155</v>
      </c>
      <c r="E24" s="45">
        <f>VLOOKUP(B24,'Nilai Raport'!$B$2:$D$215,3,0)</f>
        <v>84.538461538461533</v>
      </c>
      <c r="F24" s="45" cm="1">
        <f t="array" ref="F24">ROUND(E24:E24,0)</f>
        <v>85</v>
      </c>
      <c r="G24" s="44">
        <v>1</v>
      </c>
      <c r="H24" s="44">
        <v>3</v>
      </c>
      <c r="I24" s="44">
        <v>3</v>
      </c>
      <c r="J24" s="44">
        <v>3</v>
      </c>
      <c r="K24" s="44">
        <v>3</v>
      </c>
      <c r="L24" s="44">
        <v>3</v>
      </c>
      <c r="M24" s="44">
        <v>2</v>
      </c>
      <c r="N24" s="44">
        <v>4</v>
      </c>
      <c r="O24" s="44">
        <v>1</v>
      </c>
      <c r="P24" s="44">
        <v>1</v>
      </c>
      <c r="Q24" s="93">
        <f t="shared" si="0"/>
        <v>24</v>
      </c>
      <c r="R24" s="44">
        <v>4</v>
      </c>
      <c r="S24" s="44">
        <v>3</v>
      </c>
      <c r="T24" s="44">
        <v>3</v>
      </c>
      <c r="U24" s="44">
        <v>3</v>
      </c>
      <c r="V24" s="44">
        <v>3</v>
      </c>
      <c r="W24" s="44">
        <v>3</v>
      </c>
      <c r="X24" s="44">
        <v>3</v>
      </c>
      <c r="Y24" s="44">
        <v>3</v>
      </c>
      <c r="Z24" s="44">
        <v>4</v>
      </c>
      <c r="AA24" s="44">
        <v>4</v>
      </c>
      <c r="AB24" s="44">
        <v>4</v>
      </c>
      <c r="AC24" s="44">
        <v>4</v>
      </c>
      <c r="AD24" s="44">
        <v>4</v>
      </c>
      <c r="AE24" s="44">
        <v>3</v>
      </c>
      <c r="AF24" s="44">
        <v>3</v>
      </c>
      <c r="AG24" s="65">
        <f t="shared" si="1"/>
        <v>51</v>
      </c>
      <c r="AH24" s="44">
        <v>5</v>
      </c>
      <c r="AI24" s="44">
        <v>4</v>
      </c>
      <c r="AJ24" s="44">
        <v>4</v>
      </c>
      <c r="AK24" s="44">
        <v>3</v>
      </c>
      <c r="AL24" s="44">
        <v>4</v>
      </c>
      <c r="AM24" s="44">
        <v>5</v>
      </c>
      <c r="AN24" s="65">
        <f t="shared" si="2"/>
        <v>25</v>
      </c>
      <c r="AO24" s="44">
        <v>2</v>
      </c>
    </row>
    <row r="25" spans="1:41" x14ac:dyDescent="0.25">
      <c r="A25" s="43">
        <v>24</v>
      </c>
      <c r="B25" s="48" t="s">
        <v>327</v>
      </c>
      <c r="C25" s="54" t="s">
        <v>512</v>
      </c>
      <c r="D25" s="54" t="s">
        <v>123</v>
      </c>
      <c r="E25" s="52">
        <f>VLOOKUP(B25,'Nilai Raport'!$B$2:$D$215,3,0)</f>
        <v>84.461538461538467</v>
      </c>
      <c r="F25" s="45" cm="1">
        <f t="array" ref="F25">ROUND(E25:E25,0)</f>
        <v>84</v>
      </c>
      <c r="G25" s="48">
        <v>2</v>
      </c>
      <c r="H25" s="48">
        <v>3</v>
      </c>
      <c r="I25" s="48">
        <v>3</v>
      </c>
      <c r="J25" s="48">
        <v>4</v>
      </c>
      <c r="K25" s="48">
        <v>2</v>
      </c>
      <c r="L25" s="48">
        <v>3</v>
      </c>
      <c r="M25" s="48">
        <v>3</v>
      </c>
      <c r="N25" s="48">
        <v>2</v>
      </c>
      <c r="O25" s="48">
        <v>2</v>
      </c>
      <c r="P25" s="48">
        <v>5</v>
      </c>
      <c r="Q25" s="93">
        <f t="shared" si="0"/>
        <v>29</v>
      </c>
      <c r="R25" s="48">
        <v>3</v>
      </c>
      <c r="S25" s="48">
        <v>3</v>
      </c>
      <c r="T25" s="48">
        <v>3</v>
      </c>
      <c r="U25" s="48">
        <v>3</v>
      </c>
      <c r="V25" s="48">
        <v>5</v>
      </c>
      <c r="W25" s="48">
        <v>3</v>
      </c>
      <c r="X25" s="48">
        <v>3</v>
      </c>
      <c r="Y25" s="48">
        <v>4</v>
      </c>
      <c r="Z25" s="48">
        <v>4</v>
      </c>
      <c r="AA25" s="48">
        <v>5</v>
      </c>
      <c r="AB25" s="48">
        <v>5</v>
      </c>
      <c r="AC25" s="48">
        <v>4</v>
      </c>
      <c r="AD25" s="48">
        <v>4</v>
      </c>
      <c r="AE25" s="48">
        <v>3</v>
      </c>
      <c r="AF25" s="48">
        <v>4</v>
      </c>
      <c r="AG25" s="65">
        <f t="shared" si="1"/>
        <v>56</v>
      </c>
      <c r="AH25" s="48">
        <v>5</v>
      </c>
      <c r="AI25" s="48">
        <v>5</v>
      </c>
      <c r="AJ25" s="48">
        <v>5</v>
      </c>
      <c r="AK25" s="48">
        <v>5</v>
      </c>
      <c r="AL25" s="48">
        <v>5</v>
      </c>
      <c r="AM25" s="48">
        <v>5</v>
      </c>
      <c r="AN25" s="65">
        <f t="shared" si="2"/>
        <v>30</v>
      </c>
      <c r="AO25" s="48">
        <v>2</v>
      </c>
    </row>
    <row r="26" spans="1:41" x14ac:dyDescent="0.25">
      <c r="A26" s="43">
        <v>25</v>
      </c>
      <c r="B26" s="49" t="s">
        <v>349</v>
      </c>
      <c r="C26" s="55" t="s">
        <v>512</v>
      </c>
      <c r="D26" s="55" t="s">
        <v>123</v>
      </c>
      <c r="E26" s="52">
        <f>VLOOKUP(B26,'Nilai Raport'!$B$2:$D$215,3,0)</f>
        <v>80.538461538461533</v>
      </c>
      <c r="F26" s="45" cm="1">
        <f t="array" ref="F26">ROUND(E26:E26,0)</f>
        <v>81</v>
      </c>
      <c r="G26" s="49">
        <v>3</v>
      </c>
      <c r="H26" s="49">
        <v>3</v>
      </c>
      <c r="I26" s="49">
        <v>3</v>
      </c>
      <c r="J26" s="49">
        <v>4</v>
      </c>
      <c r="K26" s="49">
        <v>3</v>
      </c>
      <c r="L26" s="49">
        <v>2</v>
      </c>
      <c r="M26" s="49">
        <v>4</v>
      </c>
      <c r="N26" s="49">
        <v>3</v>
      </c>
      <c r="O26" s="49">
        <v>2</v>
      </c>
      <c r="P26" s="49">
        <v>3</v>
      </c>
      <c r="Q26" s="93">
        <f t="shared" si="0"/>
        <v>30</v>
      </c>
      <c r="R26" s="49">
        <v>4</v>
      </c>
      <c r="S26" s="49">
        <v>3</v>
      </c>
      <c r="T26" s="49">
        <v>3</v>
      </c>
      <c r="U26" s="49">
        <v>3</v>
      </c>
      <c r="V26" s="49">
        <v>3</v>
      </c>
      <c r="W26" s="49">
        <v>3</v>
      </c>
      <c r="X26" s="49">
        <v>4</v>
      </c>
      <c r="Y26" s="49">
        <v>4</v>
      </c>
      <c r="Z26" s="49">
        <v>3</v>
      </c>
      <c r="AA26" s="49">
        <v>5</v>
      </c>
      <c r="AB26" s="49">
        <v>4</v>
      </c>
      <c r="AC26" s="49">
        <v>4</v>
      </c>
      <c r="AD26" s="49">
        <v>3</v>
      </c>
      <c r="AE26" s="49">
        <v>3</v>
      </c>
      <c r="AF26" s="49">
        <v>4</v>
      </c>
      <c r="AG26" s="65">
        <f t="shared" si="1"/>
        <v>53</v>
      </c>
      <c r="AH26" s="49">
        <v>4</v>
      </c>
      <c r="AI26" s="49">
        <v>4</v>
      </c>
      <c r="AJ26" s="49">
        <v>4</v>
      </c>
      <c r="AK26" s="49">
        <v>3</v>
      </c>
      <c r="AL26" s="49">
        <v>3</v>
      </c>
      <c r="AM26" s="49">
        <v>3</v>
      </c>
      <c r="AN26" s="65">
        <f t="shared" si="2"/>
        <v>21</v>
      </c>
      <c r="AO26" s="49">
        <v>2</v>
      </c>
    </row>
    <row r="27" spans="1:41" x14ac:dyDescent="0.25">
      <c r="A27" s="43">
        <v>26</v>
      </c>
      <c r="B27" s="49" t="s">
        <v>329</v>
      </c>
      <c r="C27" s="55" t="s">
        <v>512</v>
      </c>
      <c r="D27" s="55" t="s">
        <v>123</v>
      </c>
      <c r="E27" s="52">
        <f>VLOOKUP(B27,'Nilai Raport'!$B$2:$D$215,3,0)</f>
        <v>81.84615384615384</v>
      </c>
      <c r="F27" s="45" cm="1">
        <f t="array" ref="F27">ROUND(E27:E27,0)</f>
        <v>82</v>
      </c>
      <c r="G27" s="49">
        <v>5</v>
      </c>
      <c r="H27" s="49">
        <v>5</v>
      </c>
      <c r="I27" s="49">
        <v>5</v>
      </c>
      <c r="J27" s="49">
        <v>4</v>
      </c>
      <c r="K27" s="49">
        <v>5</v>
      </c>
      <c r="L27" s="49">
        <v>5</v>
      </c>
      <c r="M27" s="49">
        <v>5</v>
      </c>
      <c r="N27" s="49">
        <v>5</v>
      </c>
      <c r="O27" s="49">
        <v>5</v>
      </c>
      <c r="P27" s="49">
        <v>5</v>
      </c>
      <c r="Q27" s="93">
        <f t="shared" si="0"/>
        <v>49</v>
      </c>
      <c r="R27" s="49">
        <v>5</v>
      </c>
      <c r="S27" s="49">
        <v>5</v>
      </c>
      <c r="T27" s="49">
        <v>4</v>
      </c>
      <c r="U27" s="49">
        <v>5</v>
      </c>
      <c r="V27" s="49">
        <v>5</v>
      </c>
      <c r="W27" s="49">
        <v>5</v>
      </c>
      <c r="X27" s="49">
        <v>4</v>
      </c>
      <c r="Y27" s="49">
        <v>5</v>
      </c>
      <c r="Z27" s="49">
        <v>5</v>
      </c>
      <c r="AA27" s="49">
        <v>5</v>
      </c>
      <c r="AB27" s="49">
        <v>4</v>
      </c>
      <c r="AC27" s="49">
        <v>5</v>
      </c>
      <c r="AD27" s="49">
        <v>5</v>
      </c>
      <c r="AE27" s="49">
        <v>5</v>
      </c>
      <c r="AF27" s="49">
        <v>4</v>
      </c>
      <c r="AG27" s="65">
        <f t="shared" si="1"/>
        <v>71</v>
      </c>
      <c r="AH27" s="49">
        <v>4</v>
      </c>
      <c r="AI27" s="49">
        <v>5</v>
      </c>
      <c r="AJ27" s="49">
        <v>5</v>
      </c>
      <c r="AK27" s="49">
        <v>5</v>
      </c>
      <c r="AL27" s="49">
        <v>5</v>
      </c>
      <c r="AM27" s="49">
        <v>5</v>
      </c>
      <c r="AN27" s="65">
        <f t="shared" si="2"/>
        <v>29</v>
      </c>
      <c r="AO27" s="49">
        <v>2</v>
      </c>
    </row>
    <row r="28" spans="1:41" x14ac:dyDescent="0.25">
      <c r="A28" s="43">
        <v>27</v>
      </c>
      <c r="B28" s="48" t="s">
        <v>350</v>
      </c>
      <c r="C28" s="54" t="s">
        <v>512</v>
      </c>
      <c r="D28" s="54" t="s">
        <v>123</v>
      </c>
      <c r="E28" s="52">
        <f>VLOOKUP(B28,'Nilai Raport'!$B$2:$D$215,3,0)</f>
        <v>81.07692307692308</v>
      </c>
      <c r="F28" s="45" cm="1">
        <f t="array" ref="F28">ROUND(E28:E28,0)</f>
        <v>81</v>
      </c>
      <c r="G28" s="48">
        <v>4</v>
      </c>
      <c r="H28" s="48">
        <v>4</v>
      </c>
      <c r="I28" s="48">
        <v>4</v>
      </c>
      <c r="J28" s="48">
        <v>3</v>
      </c>
      <c r="K28" s="48">
        <v>3</v>
      </c>
      <c r="L28" s="48">
        <v>2</v>
      </c>
      <c r="M28" s="48">
        <v>3</v>
      </c>
      <c r="N28" s="48">
        <v>3</v>
      </c>
      <c r="O28" s="48">
        <v>3</v>
      </c>
      <c r="P28" s="48">
        <v>3</v>
      </c>
      <c r="Q28" s="93">
        <f t="shared" si="0"/>
        <v>32</v>
      </c>
      <c r="R28" s="48">
        <v>2</v>
      </c>
      <c r="S28" s="48">
        <v>3</v>
      </c>
      <c r="T28" s="48">
        <v>3</v>
      </c>
      <c r="U28" s="48">
        <v>2</v>
      </c>
      <c r="V28" s="48">
        <v>3</v>
      </c>
      <c r="W28" s="48">
        <v>4</v>
      </c>
      <c r="X28" s="48">
        <v>3</v>
      </c>
      <c r="Y28" s="48">
        <v>3</v>
      </c>
      <c r="Z28" s="48">
        <v>3</v>
      </c>
      <c r="AA28" s="48">
        <v>2</v>
      </c>
      <c r="AB28" s="48">
        <v>3</v>
      </c>
      <c r="AC28" s="48">
        <v>3</v>
      </c>
      <c r="AD28" s="48">
        <v>4</v>
      </c>
      <c r="AE28" s="48">
        <v>2</v>
      </c>
      <c r="AF28" s="48">
        <v>4</v>
      </c>
      <c r="AG28" s="65">
        <f t="shared" si="1"/>
        <v>44</v>
      </c>
      <c r="AH28" s="48">
        <v>3</v>
      </c>
      <c r="AI28" s="48">
        <v>4</v>
      </c>
      <c r="AJ28" s="48">
        <v>4</v>
      </c>
      <c r="AK28" s="48">
        <v>4</v>
      </c>
      <c r="AL28" s="48">
        <v>3</v>
      </c>
      <c r="AM28" s="48">
        <v>5</v>
      </c>
      <c r="AN28" s="65">
        <f t="shared" si="2"/>
        <v>23</v>
      </c>
      <c r="AO28" s="48">
        <v>2</v>
      </c>
    </row>
    <row r="29" spans="1:41" x14ac:dyDescent="0.25">
      <c r="A29" s="43">
        <v>28</v>
      </c>
      <c r="B29" s="49" t="s">
        <v>351</v>
      </c>
      <c r="C29" s="55" t="s">
        <v>512</v>
      </c>
      <c r="D29" s="55" t="s">
        <v>123</v>
      </c>
      <c r="E29" s="52">
        <f>VLOOKUP(B29,'Nilai Raport'!$B$2:$D$215,3,0)</f>
        <v>81.92307692307692</v>
      </c>
      <c r="F29" s="45" cm="1">
        <f t="array" ref="F29">ROUND(E29:E29,0)</f>
        <v>82</v>
      </c>
      <c r="G29" s="49">
        <v>5</v>
      </c>
      <c r="H29" s="49">
        <v>5</v>
      </c>
      <c r="I29" s="49">
        <v>5</v>
      </c>
      <c r="J29" s="49">
        <v>5</v>
      </c>
      <c r="K29" s="49">
        <v>5</v>
      </c>
      <c r="L29" s="49">
        <v>4</v>
      </c>
      <c r="M29" s="49">
        <v>4</v>
      </c>
      <c r="N29" s="49">
        <v>5</v>
      </c>
      <c r="O29" s="49">
        <v>5</v>
      </c>
      <c r="P29" s="49">
        <v>5</v>
      </c>
      <c r="Q29" s="93">
        <f t="shared" si="0"/>
        <v>48</v>
      </c>
      <c r="R29" s="49">
        <v>5</v>
      </c>
      <c r="S29" s="49">
        <v>5</v>
      </c>
      <c r="T29" s="49">
        <v>4</v>
      </c>
      <c r="U29" s="49">
        <v>5</v>
      </c>
      <c r="V29" s="49">
        <v>4</v>
      </c>
      <c r="W29" s="49">
        <v>5</v>
      </c>
      <c r="X29" s="49">
        <v>5</v>
      </c>
      <c r="Y29" s="49">
        <v>4</v>
      </c>
      <c r="Z29" s="49">
        <v>4</v>
      </c>
      <c r="AA29" s="49">
        <v>5</v>
      </c>
      <c r="AB29" s="49">
        <v>4</v>
      </c>
      <c r="AC29" s="49">
        <v>5</v>
      </c>
      <c r="AD29" s="49">
        <v>5</v>
      </c>
      <c r="AE29" s="49">
        <v>5</v>
      </c>
      <c r="AF29" s="49">
        <v>5</v>
      </c>
      <c r="AG29" s="65">
        <f t="shared" si="1"/>
        <v>70</v>
      </c>
      <c r="AH29" s="49">
        <v>5</v>
      </c>
      <c r="AI29" s="49">
        <v>4</v>
      </c>
      <c r="AJ29" s="49">
        <v>4</v>
      </c>
      <c r="AK29" s="49">
        <v>4</v>
      </c>
      <c r="AL29" s="49">
        <v>4</v>
      </c>
      <c r="AM29" s="49">
        <v>4</v>
      </c>
      <c r="AN29" s="65">
        <f t="shared" si="2"/>
        <v>25</v>
      </c>
      <c r="AO29" s="49">
        <v>2</v>
      </c>
    </row>
    <row r="30" spans="1:41" x14ac:dyDescent="0.25">
      <c r="A30" s="43">
        <v>29</v>
      </c>
      <c r="B30" s="48" t="s">
        <v>352</v>
      </c>
      <c r="C30" s="54" t="s">
        <v>512</v>
      </c>
      <c r="D30" s="54" t="s">
        <v>123</v>
      </c>
      <c r="E30" s="52">
        <f>VLOOKUP(B30,'Nilai Raport'!$B$2:$D$215,3,0)</f>
        <v>84.538461538461533</v>
      </c>
      <c r="F30" s="45" cm="1">
        <f t="array" ref="F30">ROUND(E30:E30,0)</f>
        <v>85</v>
      </c>
      <c r="G30" s="48">
        <v>5</v>
      </c>
      <c r="H30" s="48">
        <v>5</v>
      </c>
      <c r="I30" s="48">
        <v>5</v>
      </c>
      <c r="J30" s="48">
        <v>5</v>
      </c>
      <c r="K30" s="48">
        <v>5</v>
      </c>
      <c r="L30" s="48">
        <v>4</v>
      </c>
      <c r="M30" s="48">
        <v>5</v>
      </c>
      <c r="N30" s="48">
        <v>5</v>
      </c>
      <c r="O30" s="48">
        <v>5</v>
      </c>
      <c r="P30" s="48">
        <v>5</v>
      </c>
      <c r="Q30" s="93">
        <f t="shared" si="0"/>
        <v>49</v>
      </c>
      <c r="R30" s="48">
        <v>5</v>
      </c>
      <c r="S30" s="48">
        <v>5</v>
      </c>
      <c r="T30" s="48">
        <v>5</v>
      </c>
      <c r="U30" s="48">
        <v>5</v>
      </c>
      <c r="V30" s="48">
        <v>5</v>
      </c>
      <c r="W30" s="48">
        <v>5</v>
      </c>
      <c r="X30" s="48">
        <v>5</v>
      </c>
      <c r="Y30" s="48">
        <v>5</v>
      </c>
      <c r="Z30" s="48">
        <v>5</v>
      </c>
      <c r="AA30" s="48">
        <v>5</v>
      </c>
      <c r="AB30" s="48">
        <v>5</v>
      </c>
      <c r="AC30" s="48">
        <v>5</v>
      </c>
      <c r="AD30" s="48">
        <v>5</v>
      </c>
      <c r="AE30" s="48">
        <v>5</v>
      </c>
      <c r="AF30" s="48">
        <v>5</v>
      </c>
      <c r="AG30" s="65">
        <f t="shared" si="1"/>
        <v>75</v>
      </c>
      <c r="AH30" s="48">
        <v>5</v>
      </c>
      <c r="AI30" s="48">
        <v>5</v>
      </c>
      <c r="AJ30" s="48">
        <v>5</v>
      </c>
      <c r="AK30" s="48">
        <v>5</v>
      </c>
      <c r="AL30" s="48">
        <v>5</v>
      </c>
      <c r="AM30" s="48">
        <v>5</v>
      </c>
      <c r="AN30" s="65">
        <f t="shared" si="2"/>
        <v>30</v>
      </c>
      <c r="AO30" s="48">
        <v>2</v>
      </c>
    </row>
    <row r="31" spans="1:41" x14ac:dyDescent="0.25">
      <c r="A31" s="43">
        <v>30</v>
      </c>
      <c r="B31" s="50" t="s">
        <v>330</v>
      </c>
      <c r="C31" s="56" t="s">
        <v>512</v>
      </c>
      <c r="D31" s="56" t="s">
        <v>123</v>
      </c>
      <c r="E31" s="53">
        <f>VLOOKUP(B31,'Nilai Raport'!$B$2:$D$215,3,0)</f>
        <v>81.84615384615384</v>
      </c>
      <c r="F31" s="45" cm="1">
        <f t="array" ref="F31">ROUND(E31:E31,0)</f>
        <v>82</v>
      </c>
      <c r="G31" s="50">
        <v>3</v>
      </c>
      <c r="H31" s="50">
        <v>4</v>
      </c>
      <c r="I31" s="50">
        <v>4</v>
      </c>
      <c r="J31" s="50">
        <v>4</v>
      </c>
      <c r="K31" s="50">
        <v>4</v>
      </c>
      <c r="L31" s="50">
        <v>3</v>
      </c>
      <c r="M31" s="50">
        <v>4</v>
      </c>
      <c r="N31" s="50">
        <v>4</v>
      </c>
      <c r="O31" s="50">
        <v>4</v>
      </c>
      <c r="P31" s="50">
        <v>4</v>
      </c>
      <c r="Q31" s="93">
        <f t="shared" si="0"/>
        <v>38</v>
      </c>
      <c r="R31" s="50">
        <v>4</v>
      </c>
      <c r="S31" s="50">
        <v>3</v>
      </c>
      <c r="T31" s="50">
        <v>4</v>
      </c>
      <c r="U31" s="50">
        <v>4</v>
      </c>
      <c r="V31" s="50">
        <v>4</v>
      </c>
      <c r="W31" s="50">
        <v>4</v>
      </c>
      <c r="X31" s="50">
        <v>4</v>
      </c>
      <c r="Y31" s="50">
        <v>4</v>
      </c>
      <c r="Z31" s="50">
        <v>4</v>
      </c>
      <c r="AA31" s="50">
        <v>4</v>
      </c>
      <c r="AB31" s="50">
        <v>4</v>
      </c>
      <c r="AC31" s="50">
        <v>4</v>
      </c>
      <c r="AD31" s="50">
        <v>4</v>
      </c>
      <c r="AE31" s="50">
        <v>3</v>
      </c>
      <c r="AF31" s="50">
        <v>4</v>
      </c>
      <c r="AG31" s="65">
        <f t="shared" si="1"/>
        <v>58</v>
      </c>
      <c r="AH31" s="50">
        <v>4</v>
      </c>
      <c r="AI31" s="50">
        <v>4</v>
      </c>
      <c r="AJ31" s="50">
        <v>4</v>
      </c>
      <c r="AK31" s="50">
        <v>4</v>
      </c>
      <c r="AL31" s="50">
        <v>4</v>
      </c>
      <c r="AM31" s="50">
        <v>4</v>
      </c>
      <c r="AN31" s="65">
        <f t="shared" si="2"/>
        <v>24</v>
      </c>
      <c r="AO31" s="50">
        <v>2</v>
      </c>
    </row>
    <row r="32" spans="1:41" x14ac:dyDescent="0.25">
      <c r="A32" s="43">
        <v>31</v>
      </c>
      <c r="B32" s="49" t="s">
        <v>358</v>
      </c>
      <c r="C32" s="55" t="s">
        <v>512</v>
      </c>
      <c r="D32" s="55" t="s">
        <v>123</v>
      </c>
      <c r="E32" s="52">
        <f>VLOOKUP(B32,'Nilai Raport'!$B$2:$D$215,3,0)</f>
        <v>83.769230769230774</v>
      </c>
      <c r="F32" s="45" cm="1">
        <f t="array" ref="F32">ROUND(E32:E32,0)</f>
        <v>84</v>
      </c>
      <c r="G32" s="49">
        <v>5</v>
      </c>
      <c r="H32" s="49">
        <v>5</v>
      </c>
      <c r="I32" s="49">
        <v>5</v>
      </c>
      <c r="J32" s="49">
        <v>5</v>
      </c>
      <c r="K32" s="49">
        <v>5</v>
      </c>
      <c r="L32" s="49">
        <v>5</v>
      </c>
      <c r="M32" s="49">
        <v>5</v>
      </c>
      <c r="N32" s="49">
        <v>5</v>
      </c>
      <c r="O32" s="49">
        <v>5</v>
      </c>
      <c r="P32" s="49">
        <v>5</v>
      </c>
      <c r="Q32" s="93">
        <f t="shared" si="0"/>
        <v>50</v>
      </c>
      <c r="R32" s="49">
        <v>5</v>
      </c>
      <c r="S32" s="49">
        <v>5</v>
      </c>
      <c r="T32" s="49">
        <v>4</v>
      </c>
      <c r="U32" s="49">
        <v>4</v>
      </c>
      <c r="V32" s="49">
        <v>4</v>
      </c>
      <c r="W32" s="49">
        <v>5</v>
      </c>
      <c r="X32" s="49">
        <v>5</v>
      </c>
      <c r="Y32" s="49">
        <v>5</v>
      </c>
      <c r="Z32" s="49">
        <v>4</v>
      </c>
      <c r="AA32" s="49">
        <v>5</v>
      </c>
      <c r="AB32" s="49">
        <v>5</v>
      </c>
      <c r="AC32" s="49">
        <v>5</v>
      </c>
      <c r="AD32" s="49">
        <v>5</v>
      </c>
      <c r="AE32" s="49">
        <v>5</v>
      </c>
      <c r="AF32" s="49">
        <v>5</v>
      </c>
      <c r="AG32" s="65">
        <f t="shared" si="1"/>
        <v>71</v>
      </c>
      <c r="AH32" s="49">
        <v>5</v>
      </c>
      <c r="AI32" s="49">
        <v>5</v>
      </c>
      <c r="AJ32" s="49">
        <v>5</v>
      </c>
      <c r="AK32" s="49">
        <v>5</v>
      </c>
      <c r="AL32" s="49">
        <v>5</v>
      </c>
      <c r="AM32" s="49">
        <v>5</v>
      </c>
      <c r="AN32" s="65">
        <f t="shared" si="2"/>
        <v>30</v>
      </c>
      <c r="AO32" s="49">
        <v>2</v>
      </c>
    </row>
    <row r="33" spans="1:41" x14ac:dyDescent="0.25">
      <c r="A33" s="43">
        <v>32</v>
      </c>
      <c r="B33" s="48" t="s">
        <v>360</v>
      </c>
      <c r="C33" s="54" t="s">
        <v>512</v>
      </c>
      <c r="D33" s="54" t="s">
        <v>123</v>
      </c>
      <c r="E33" s="52">
        <f>VLOOKUP(B33,'Nilai Raport'!$B$2:$D$215,3,0)</f>
        <v>82.307692307692307</v>
      </c>
      <c r="F33" s="45" cm="1">
        <f t="array" ref="F33">ROUND(E33:E33,0)</f>
        <v>82</v>
      </c>
      <c r="G33" s="48">
        <v>3</v>
      </c>
      <c r="H33" s="48">
        <v>3</v>
      </c>
      <c r="I33" s="48">
        <v>4</v>
      </c>
      <c r="J33" s="48">
        <v>4</v>
      </c>
      <c r="K33" s="48">
        <v>3</v>
      </c>
      <c r="L33" s="48">
        <v>2</v>
      </c>
      <c r="M33" s="48">
        <v>4</v>
      </c>
      <c r="N33" s="48">
        <v>3</v>
      </c>
      <c r="O33" s="48">
        <v>3</v>
      </c>
      <c r="P33" s="48">
        <v>3</v>
      </c>
      <c r="Q33" s="93">
        <f t="shared" si="0"/>
        <v>32</v>
      </c>
      <c r="R33" s="48">
        <v>4</v>
      </c>
      <c r="S33" s="48">
        <v>5</v>
      </c>
      <c r="T33" s="48">
        <v>4</v>
      </c>
      <c r="U33" s="48">
        <v>5</v>
      </c>
      <c r="V33" s="48">
        <v>5</v>
      </c>
      <c r="W33" s="48">
        <v>5</v>
      </c>
      <c r="X33" s="48">
        <v>5</v>
      </c>
      <c r="Y33" s="48">
        <v>5</v>
      </c>
      <c r="Z33" s="48">
        <v>5</v>
      </c>
      <c r="AA33" s="48">
        <v>5</v>
      </c>
      <c r="AB33" s="48">
        <v>5</v>
      </c>
      <c r="AC33" s="48">
        <v>5</v>
      </c>
      <c r="AD33" s="48">
        <v>5</v>
      </c>
      <c r="AE33" s="48">
        <v>5</v>
      </c>
      <c r="AF33" s="48">
        <v>5</v>
      </c>
      <c r="AG33" s="65">
        <f t="shared" si="1"/>
        <v>73</v>
      </c>
      <c r="AH33" s="48">
        <v>4</v>
      </c>
      <c r="AI33" s="48">
        <v>3</v>
      </c>
      <c r="AJ33" s="48">
        <v>4</v>
      </c>
      <c r="AK33" s="48">
        <v>4</v>
      </c>
      <c r="AL33" s="48">
        <v>5</v>
      </c>
      <c r="AM33" s="48">
        <v>5</v>
      </c>
      <c r="AN33" s="65">
        <f t="shared" si="2"/>
        <v>25</v>
      </c>
      <c r="AO33" s="48">
        <v>2</v>
      </c>
    </row>
    <row r="34" spans="1:41" x14ac:dyDescent="0.25">
      <c r="A34" s="43">
        <v>33</v>
      </c>
      <c r="B34" s="49" t="s">
        <v>361</v>
      </c>
      <c r="C34" s="55" t="s">
        <v>511</v>
      </c>
      <c r="D34" s="55" t="s">
        <v>123</v>
      </c>
      <c r="E34" s="52">
        <f>VLOOKUP(B34,'Nilai Raport'!$B$2:$D$215,3,0)</f>
        <v>85.692307692307693</v>
      </c>
      <c r="F34" s="45" cm="1">
        <f t="array" ref="F34">ROUND(E34:E34,0)</f>
        <v>86</v>
      </c>
      <c r="G34" s="49">
        <v>4</v>
      </c>
      <c r="H34" s="49">
        <v>2</v>
      </c>
      <c r="I34" s="49">
        <v>5</v>
      </c>
      <c r="J34" s="49">
        <v>3</v>
      </c>
      <c r="K34" s="49">
        <v>2</v>
      </c>
      <c r="L34" s="49">
        <v>3</v>
      </c>
      <c r="M34" s="49">
        <v>2</v>
      </c>
      <c r="N34" s="49">
        <v>3</v>
      </c>
      <c r="O34" s="49">
        <v>2</v>
      </c>
      <c r="P34" s="49">
        <v>4</v>
      </c>
      <c r="Q34" s="93">
        <f t="shared" si="0"/>
        <v>30</v>
      </c>
      <c r="R34" s="49">
        <v>5</v>
      </c>
      <c r="S34" s="49">
        <v>3</v>
      </c>
      <c r="T34" s="49">
        <v>5</v>
      </c>
      <c r="U34" s="49">
        <v>4</v>
      </c>
      <c r="V34" s="49">
        <v>5</v>
      </c>
      <c r="W34" s="49">
        <v>3</v>
      </c>
      <c r="X34" s="49">
        <v>3</v>
      </c>
      <c r="Y34" s="49">
        <v>5</v>
      </c>
      <c r="Z34" s="49">
        <v>5</v>
      </c>
      <c r="AA34" s="49">
        <v>4</v>
      </c>
      <c r="AB34" s="49">
        <v>5</v>
      </c>
      <c r="AC34" s="49">
        <v>5</v>
      </c>
      <c r="AD34" s="49">
        <v>4</v>
      </c>
      <c r="AE34" s="49">
        <v>3</v>
      </c>
      <c r="AF34" s="49">
        <v>4</v>
      </c>
      <c r="AG34" s="65">
        <f t="shared" si="1"/>
        <v>63</v>
      </c>
      <c r="AH34" s="49">
        <v>5</v>
      </c>
      <c r="AI34" s="49">
        <v>4</v>
      </c>
      <c r="AJ34" s="49">
        <v>4</v>
      </c>
      <c r="AK34" s="49">
        <v>4</v>
      </c>
      <c r="AL34" s="49">
        <v>5</v>
      </c>
      <c r="AM34" s="49">
        <v>5</v>
      </c>
      <c r="AN34" s="65">
        <f t="shared" si="2"/>
        <v>27</v>
      </c>
      <c r="AO34" s="49">
        <v>3</v>
      </c>
    </row>
    <row r="35" spans="1:41" x14ac:dyDescent="0.25">
      <c r="A35" s="43">
        <v>34</v>
      </c>
      <c r="B35" s="48" t="s">
        <v>332</v>
      </c>
      <c r="C35" s="54" t="s">
        <v>511</v>
      </c>
      <c r="D35" s="54" t="s">
        <v>123</v>
      </c>
      <c r="E35" s="52">
        <f>VLOOKUP(B35,'Nilai Raport'!$B$2:$D$215,3,0)</f>
        <v>84.692307692307693</v>
      </c>
      <c r="F35" s="45" cm="1">
        <f t="array" ref="F35">ROUND(E35:E35,0)</f>
        <v>85</v>
      </c>
      <c r="G35" s="48">
        <v>5</v>
      </c>
      <c r="H35" s="48">
        <v>5</v>
      </c>
      <c r="I35" s="48">
        <v>5</v>
      </c>
      <c r="J35" s="48">
        <v>4</v>
      </c>
      <c r="K35" s="48">
        <v>5</v>
      </c>
      <c r="L35" s="48">
        <v>5</v>
      </c>
      <c r="M35" s="48">
        <v>5</v>
      </c>
      <c r="N35" s="48">
        <v>4</v>
      </c>
      <c r="O35" s="48">
        <v>5</v>
      </c>
      <c r="P35" s="48">
        <v>5</v>
      </c>
      <c r="Q35" s="93">
        <f t="shared" si="0"/>
        <v>48</v>
      </c>
      <c r="R35" s="48">
        <v>5</v>
      </c>
      <c r="S35" s="48">
        <v>4</v>
      </c>
      <c r="T35" s="48">
        <v>5</v>
      </c>
      <c r="U35" s="48">
        <v>4</v>
      </c>
      <c r="V35" s="48">
        <v>4</v>
      </c>
      <c r="W35" s="48">
        <v>5</v>
      </c>
      <c r="X35" s="48">
        <v>3</v>
      </c>
      <c r="Y35" s="48">
        <v>5</v>
      </c>
      <c r="Z35" s="48">
        <v>3</v>
      </c>
      <c r="AA35" s="48">
        <v>5</v>
      </c>
      <c r="AB35" s="48">
        <v>5</v>
      </c>
      <c r="AC35" s="48">
        <v>5</v>
      </c>
      <c r="AD35" s="48">
        <v>5</v>
      </c>
      <c r="AE35" s="48">
        <v>3</v>
      </c>
      <c r="AF35" s="48">
        <v>5</v>
      </c>
      <c r="AG35" s="65">
        <f t="shared" si="1"/>
        <v>66</v>
      </c>
      <c r="AH35" s="48">
        <v>5</v>
      </c>
      <c r="AI35" s="48">
        <v>5</v>
      </c>
      <c r="AJ35" s="48">
        <v>5</v>
      </c>
      <c r="AK35" s="48">
        <v>5</v>
      </c>
      <c r="AL35" s="48">
        <v>5</v>
      </c>
      <c r="AM35" s="48">
        <v>5</v>
      </c>
      <c r="AN35" s="65">
        <f t="shared" si="2"/>
        <v>30</v>
      </c>
      <c r="AO35" s="48">
        <v>2</v>
      </c>
    </row>
    <row r="36" spans="1:41" x14ac:dyDescent="0.25">
      <c r="A36" s="43">
        <v>35</v>
      </c>
      <c r="B36" s="48" t="s">
        <v>334</v>
      </c>
      <c r="C36" s="54" t="s">
        <v>511</v>
      </c>
      <c r="D36" s="54" t="s">
        <v>123</v>
      </c>
      <c r="E36" s="52">
        <f>VLOOKUP(B36,'Nilai Raport'!$B$2:$D$215,3,0)</f>
        <v>82.692307692307693</v>
      </c>
      <c r="F36" s="45" cm="1">
        <f t="array" ref="F36">ROUND(E36:E36,0)</f>
        <v>83</v>
      </c>
      <c r="G36" s="48">
        <v>5</v>
      </c>
      <c r="H36" s="48">
        <v>5</v>
      </c>
      <c r="I36" s="48">
        <v>5</v>
      </c>
      <c r="J36" s="48">
        <v>5</v>
      </c>
      <c r="K36" s="48">
        <v>5</v>
      </c>
      <c r="L36" s="48">
        <v>4</v>
      </c>
      <c r="M36" s="48">
        <v>5</v>
      </c>
      <c r="N36" s="48">
        <v>5</v>
      </c>
      <c r="O36" s="48">
        <v>5</v>
      </c>
      <c r="P36" s="48">
        <v>5</v>
      </c>
      <c r="Q36" s="93">
        <f t="shared" si="0"/>
        <v>49</v>
      </c>
      <c r="R36" s="48">
        <v>5</v>
      </c>
      <c r="S36" s="48">
        <v>5</v>
      </c>
      <c r="T36" s="48">
        <v>4</v>
      </c>
      <c r="U36" s="48">
        <v>5</v>
      </c>
      <c r="V36" s="48">
        <v>5</v>
      </c>
      <c r="W36" s="48">
        <v>5</v>
      </c>
      <c r="X36" s="48">
        <v>5</v>
      </c>
      <c r="Y36" s="48">
        <v>5</v>
      </c>
      <c r="Z36" s="48">
        <v>5</v>
      </c>
      <c r="AA36" s="48">
        <v>5</v>
      </c>
      <c r="AB36" s="48">
        <v>5</v>
      </c>
      <c r="AC36" s="48">
        <v>4</v>
      </c>
      <c r="AD36" s="48">
        <v>5</v>
      </c>
      <c r="AE36" s="48">
        <v>5</v>
      </c>
      <c r="AF36" s="48">
        <v>5</v>
      </c>
      <c r="AG36" s="65">
        <f t="shared" si="1"/>
        <v>73</v>
      </c>
      <c r="AH36" s="48">
        <v>5</v>
      </c>
      <c r="AI36" s="48">
        <v>5</v>
      </c>
      <c r="AJ36" s="48">
        <v>5</v>
      </c>
      <c r="AK36" s="48">
        <v>5</v>
      </c>
      <c r="AL36" s="48">
        <v>5</v>
      </c>
      <c r="AM36" s="48">
        <v>5</v>
      </c>
      <c r="AN36" s="65">
        <f t="shared" si="2"/>
        <v>30</v>
      </c>
      <c r="AO36" s="48">
        <v>2</v>
      </c>
    </row>
    <row r="37" spans="1:41" x14ac:dyDescent="0.25">
      <c r="A37" s="43">
        <v>36</v>
      </c>
      <c r="B37" s="49" t="s">
        <v>335</v>
      </c>
      <c r="C37" s="55" t="s">
        <v>512</v>
      </c>
      <c r="D37" s="55" t="s">
        <v>123</v>
      </c>
      <c r="E37" s="52">
        <f>VLOOKUP(B37,'Nilai Raport'!$B$2:$D$215,3,0)</f>
        <v>81.692307692307693</v>
      </c>
      <c r="F37" s="45" cm="1">
        <f t="array" ref="F37">ROUND(E37:E37,0)</f>
        <v>82</v>
      </c>
      <c r="G37" s="49">
        <v>3</v>
      </c>
      <c r="H37" s="49">
        <v>1</v>
      </c>
      <c r="I37" s="49">
        <v>4</v>
      </c>
      <c r="J37" s="49">
        <v>4</v>
      </c>
      <c r="K37" s="49">
        <v>1</v>
      </c>
      <c r="L37" s="49">
        <v>3</v>
      </c>
      <c r="M37" s="49">
        <v>3</v>
      </c>
      <c r="N37" s="49">
        <v>2</v>
      </c>
      <c r="O37" s="49">
        <v>2</v>
      </c>
      <c r="P37" s="49">
        <v>3</v>
      </c>
      <c r="Q37" s="93">
        <f t="shared" si="0"/>
        <v>26</v>
      </c>
      <c r="R37" s="49">
        <v>3</v>
      </c>
      <c r="S37" s="49">
        <v>1</v>
      </c>
      <c r="T37" s="49">
        <v>3</v>
      </c>
      <c r="U37" s="49">
        <v>2</v>
      </c>
      <c r="V37" s="49">
        <v>4</v>
      </c>
      <c r="W37" s="49">
        <v>2</v>
      </c>
      <c r="X37" s="49">
        <v>3</v>
      </c>
      <c r="Y37" s="49">
        <v>3</v>
      </c>
      <c r="Z37" s="49">
        <v>4</v>
      </c>
      <c r="AA37" s="49">
        <v>2</v>
      </c>
      <c r="AB37" s="49">
        <v>3</v>
      </c>
      <c r="AC37" s="49">
        <v>3</v>
      </c>
      <c r="AD37" s="49">
        <v>2</v>
      </c>
      <c r="AE37" s="49">
        <v>3</v>
      </c>
      <c r="AF37" s="49">
        <v>3</v>
      </c>
      <c r="AG37" s="65">
        <f t="shared" si="1"/>
        <v>41</v>
      </c>
      <c r="AH37" s="49">
        <v>3</v>
      </c>
      <c r="AI37" s="49">
        <v>4</v>
      </c>
      <c r="AJ37" s="49">
        <v>3</v>
      </c>
      <c r="AK37" s="49">
        <v>4</v>
      </c>
      <c r="AL37" s="49">
        <v>4</v>
      </c>
      <c r="AM37" s="49">
        <v>5</v>
      </c>
      <c r="AN37" s="65">
        <f t="shared" si="2"/>
        <v>23</v>
      </c>
      <c r="AO37" s="49">
        <v>2</v>
      </c>
    </row>
    <row r="38" spans="1:41" x14ac:dyDescent="0.25">
      <c r="A38" s="43">
        <v>37</v>
      </c>
      <c r="B38" s="48" t="s">
        <v>362</v>
      </c>
      <c r="C38" s="54" t="s">
        <v>512</v>
      </c>
      <c r="D38" s="54" t="s">
        <v>123</v>
      </c>
      <c r="E38" s="52">
        <f>VLOOKUP(B38,'Nilai Raport'!$B$2:$D$215,3,0)</f>
        <v>82.07692307692308</v>
      </c>
      <c r="F38" s="45" cm="1">
        <f t="array" ref="F38">ROUND(E38:E38,0)</f>
        <v>82</v>
      </c>
      <c r="G38" s="48">
        <v>5</v>
      </c>
      <c r="H38" s="48">
        <v>5</v>
      </c>
      <c r="I38" s="48">
        <v>5</v>
      </c>
      <c r="J38" s="48">
        <v>4</v>
      </c>
      <c r="K38" s="48">
        <v>5</v>
      </c>
      <c r="L38" s="48">
        <v>5</v>
      </c>
      <c r="M38" s="48">
        <v>5</v>
      </c>
      <c r="N38" s="48">
        <v>5</v>
      </c>
      <c r="O38" s="48">
        <v>5</v>
      </c>
      <c r="P38" s="48">
        <v>5</v>
      </c>
      <c r="Q38" s="93">
        <f t="shared" si="0"/>
        <v>49</v>
      </c>
      <c r="R38" s="48">
        <v>5</v>
      </c>
      <c r="S38" s="48">
        <v>4</v>
      </c>
      <c r="T38" s="48">
        <v>5</v>
      </c>
      <c r="U38" s="48">
        <v>5</v>
      </c>
      <c r="V38" s="48">
        <v>5</v>
      </c>
      <c r="W38" s="48">
        <v>5</v>
      </c>
      <c r="X38" s="48">
        <v>5</v>
      </c>
      <c r="Y38" s="48">
        <v>5</v>
      </c>
      <c r="Z38" s="48">
        <v>5</v>
      </c>
      <c r="AA38" s="48">
        <v>5</v>
      </c>
      <c r="AB38" s="48">
        <v>5</v>
      </c>
      <c r="AC38" s="48">
        <v>5</v>
      </c>
      <c r="AD38" s="48">
        <v>5</v>
      </c>
      <c r="AE38" s="48">
        <v>5</v>
      </c>
      <c r="AF38" s="48">
        <v>5</v>
      </c>
      <c r="AG38" s="65">
        <f t="shared" si="1"/>
        <v>74</v>
      </c>
      <c r="AH38" s="48">
        <v>5</v>
      </c>
      <c r="AI38" s="48">
        <v>5</v>
      </c>
      <c r="AJ38" s="48">
        <v>5</v>
      </c>
      <c r="AK38" s="48">
        <v>5</v>
      </c>
      <c r="AL38" s="48">
        <v>5</v>
      </c>
      <c r="AM38" s="48">
        <v>5</v>
      </c>
      <c r="AN38" s="65">
        <f t="shared" si="2"/>
        <v>30</v>
      </c>
      <c r="AO38" s="48">
        <v>2</v>
      </c>
    </row>
    <row r="39" spans="1:41" x14ac:dyDescent="0.25">
      <c r="A39" s="43">
        <v>38</v>
      </c>
      <c r="B39" s="48" t="s">
        <v>363</v>
      </c>
      <c r="C39" s="54" t="s">
        <v>512</v>
      </c>
      <c r="D39" s="54" t="s">
        <v>123</v>
      </c>
      <c r="E39" s="52">
        <f>VLOOKUP(B39,'Nilai Raport'!$B$2:$D$215,3,0)</f>
        <v>82.307692307692307</v>
      </c>
      <c r="F39" s="45" cm="1">
        <f t="array" ref="F39">ROUND(E39:E39,0)</f>
        <v>82</v>
      </c>
      <c r="G39" s="48">
        <v>5</v>
      </c>
      <c r="H39" s="48">
        <v>5</v>
      </c>
      <c r="I39" s="48">
        <v>5</v>
      </c>
      <c r="J39" s="48">
        <v>5</v>
      </c>
      <c r="K39" s="48">
        <v>4</v>
      </c>
      <c r="L39" s="48">
        <v>2</v>
      </c>
      <c r="M39" s="48">
        <v>5</v>
      </c>
      <c r="N39" s="48">
        <v>5</v>
      </c>
      <c r="O39" s="48">
        <v>5</v>
      </c>
      <c r="P39" s="48">
        <v>5</v>
      </c>
      <c r="Q39" s="93">
        <f t="shared" si="0"/>
        <v>46</v>
      </c>
      <c r="R39" s="48">
        <v>5</v>
      </c>
      <c r="S39" s="48">
        <v>5</v>
      </c>
      <c r="T39" s="48">
        <v>4</v>
      </c>
      <c r="U39" s="48">
        <v>4</v>
      </c>
      <c r="V39" s="48">
        <v>5</v>
      </c>
      <c r="W39" s="48">
        <v>5</v>
      </c>
      <c r="X39" s="48">
        <v>3</v>
      </c>
      <c r="Y39" s="48">
        <v>5</v>
      </c>
      <c r="Z39" s="48">
        <v>4</v>
      </c>
      <c r="AA39" s="48">
        <v>5</v>
      </c>
      <c r="AB39" s="48">
        <v>5</v>
      </c>
      <c r="AC39" s="48">
        <v>5</v>
      </c>
      <c r="AD39" s="48">
        <v>5</v>
      </c>
      <c r="AE39" s="48">
        <v>4</v>
      </c>
      <c r="AF39" s="48">
        <v>5</v>
      </c>
      <c r="AG39" s="65">
        <f t="shared" si="1"/>
        <v>69</v>
      </c>
      <c r="AH39" s="48">
        <v>5</v>
      </c>
      <c r="AI39" s="48">
        <v>5</v>
      </c>
      <c r="AJ39" s="48">
        <v>5</v>
      </c>
      <c r="AK39" s="48">
        <v>5</v>
      </c>
      <c r="AL39" s="48">
        <v>5</v>
      </c>
      <c r="AM39" s="48">
        <v>5</v>
      </c>
      <c r="AN39" s="65">
        <f t="shared" si="2"/>
        <v>30</v>
      </c>
      <c r="AO39" s="48">
        <v>2</v>
      </c>
    </row>
    <row r="40" spans="1:41" x14ac:dyDescent="0.25">
      <c r="A40" s="43">
        <v>39</v>
      </c>
      <c r="B40" s="49" t="s">
        <v>337</v>
      </c>
      <c r="C40" s="55" t="s">
        <v>512</v>
      </c>
      <c r="D40" s="55" t="s">
        <v>123</v>
      </c>
      <c r="E40" s="52">
        <f>VLOOKUP(B40,'Nilai Raport'!$B$2:$D$215,3,0)</f>
        <v>84.461538461538467</v>
      </c>
      <c r="F40" s="45" cm="1">
        <f t="array" ref="F40">ROUND(E40:E40,0)</f>
        <v>84</v>
      </c>
      <c r="G40" s="49">
        <v>4</v>
      </c>
      <c r="H40" s="49">
        <v>4</v>
      </c>
      <c r="I40" s="49">
        <v>5</v>
      </c>
      <c r="J40" s="49">
        <v>4</v>
      </c>
      <c r="K40" s="49">
        <v>5</v>
      </c>
      <c r="L40" s="49">
        <v>3</v>
      </c>
      <c r="M40" s="49">
        <v>5</v>
      </c>
      <c r="N40" s="49">
        <v>5</v>
      </c>
      <c r="O40" s="49">
        <v>5</v>
      </c>
      <c r="P40" s="49">
        <v>5</v>
      </c>
      <c r="Q40" s="93">
        <f t="shared" si="0"/>
        <v>45</v>
      </c>
      <c r="R40" s="49">
        <v>5</v>
      </c>
      <c r="S40" s="49">
        <v>5</v>
      </c>
      <c r="T40" s="49">
        <v>5</v>
      </c>
      <c r="U40" s="49">
        <v>5</v>
      </c>
      <c r="V40" s="49">
        <v>5</v>
      </c>
      <c r="W40" s="49">
        <v>5</v>
      </c>
      <c r="X40" s="49">
        <v>5</v>
      </c>
      <c r="Y40" s="49">
        <v>5</v>
      </c>
      <c r="Z40" s="49">
        <v>4</v>
      </c>
      <c r="AA40" s="49">
        <v>5</v>
      </c>
      <c r="AB40" s="49">
        <v>5</v>
      </c>
      <c r="AC40" s="49">
        <v>5</v>
      </c>
      <c r="AD40" s="49">
        <v>5</v>
      </c>
      <c r="AE40" s="49">
        <v>5</v>
      </c>
      <c r="AF40" s="49">
        <v>4</v>
      </c>
      <c r="AG40" s="65">
        <f t="shared" si="1"/>
        <v>73</v>
      </c>
      <c r="AH40" s="49">
        <v>5</v>
      </c>
      <c r="AI40" s="49">
        <v>4</v>
      </c>
      <c r="AJ40" s="49">
        <v>4</v>
      </c>
      <c r="AK40" s="49">
        <v>5</v>
      </c>
      <c r="AL40" s="49">
        <v>5</v>
      </c>
      <c r="AM40" s="49">
        <v>5</v>
      </c>
      <c r="AN40" s="65">
        <f t="shared" si="2"/>
        <v>28</v>
      </c>
      <c r="AO40" s="49">
        <v>2</v>
      </c>
    </row>
    <row r="41" spans="1:41" x14ac:dyDescent="0.25">
      <c r="A41" s="43">
        <v>40</v>
      </c>
      <c r="B41" s="48" t="s">
        <v>338</v>
      </c>
      <c r="C41" s="54" t="s">
        <v>512</v>
      </c>
      <c r="D41" s="54" t="s">
        <v>123</v>
      </c>
      <c r="E41" s="52">
        <f>VLOOKUP(B41,'Nilai Raport'!$B$2:$D$215,3,0)</f>
        <v>83.07692307692308</v>
      </c>
      <c r="F41" s="45" cm="1">
        <f t="array" ref="F41">ROUND(E41:E41,0)</f>
        <v>83</v>
      </c>
      <c r="G41" s="48">
        <v>5</v>
      </c>
      <c r="H41" s="48">
        <v>5</v>
      </c>
      <c r="I41" s="48">
        <v>5</v>
      </c>
      <c r="J41" s="48">
        <v>5</v>
      </c>
      <c r="K41" s="48">
        <v>5</v>
      </c>
      <c r="L41" s="48">
        <v>1</v>
      </c>
      <c r="M41" s="48">
        <v>4</v>
      </c>
      <c r="N41" s="48">
        <v>5</v>
      </c>
      <c r="O41" s="48">
        <v>5</v>
      </c>
      <c r="P41" s="48">
        <v>5</v>
      </c>
      <c r="Q41" s="93">
        <f t="shared" si="0"/>
        <v>45</v>
      </c>
      <c r="R41" s="48">
        <v>5</v>
      </c>
      <c r="S41" s="48">
        <v>5</v>
      </c>
      <c r="T41" s="48">
        <v>5</v>
      </c>
      <c r="U41" s="48">
        <v>5</v>
      </c>
      <c r="V41" s="48">
        <v>5</v>
      </c>
      <c r="W41" s="48">
        <v>5</v>
      </c>
      <c r="X41" s="48">
        <v>5</v>
      </c>
      <c r="Y41" s="48">
        <v>5</v>
      </c>
      <c r="Z41" s="48">
        <v>5</v>
      </c>
      <c r="AA41" s="48">
        <v>5</v>
      </c>
      <c r="AB41" s="48">
        <v>5</v>
      </c>
      <c r="AC41" s="48">
        <v>5</v>
      </c>
      <c r="AD41" s="48">
        <v>5</v>
      </c>
      <c r="AE41" s="48">
        <v>5</v>
      </c>
      <c r="AF41" s="48">
        <v>5</v>
      </c>
      <c r="AG41" s="65">
        <f t="shared" si="1"/>
        <v>75</v>
      </c>
      <c r="AH41" s="48">
        <v>5</v>
      </c>
      <c r="AI41" s="48">
        <v>5</v>
      </c>
      <c r="AJ41" s="48">
        <v>5</v>
      </c>
      <c r="AK41" s="48">
        <v>5</v>
      </c>
      <c r="AL41" s="48">
        <v>5</v>
      </c>
      <c r="AM41" s="48">
        <v>4</v>
      </c>
      <c r="AN41" s="65">
        <f t="shared" si="2"/>
        <v>29</v>
      </c>
      <c r="AO41" s="48">
        <v>2</v>
      </c>
    </row>
    <row r="42" spans="1:41" x14ac:dyDescent="0.25">
      <c r="A42" s="43">
        <v>41</v>
      </c>
      <c r="B42" s="49" t="s">
        <v>339</v>
      </c>
      <c r="C42" s="55" t="s">
        <v>512</v>
      </c>
      <c r="D42" s="55" t="s">
        <v>123</v>
      </c>
      <c r="E42" s="52">
        <f>VLOOKUP(B42,'Nilai Raport'!$B$2:$D$215,3,0)</f>
        <v>82.461538461538467</v>
      </c>
      <c r="F42" s="45" cm="1">
        <f t="array" ref="F42">ROUND(E42:E42,0)</f>
        <v>82</v>
      </c>
      <c r="G42" s="49">
        <v>2</v>
      </c>
      <c r="H42" s="49">
        <v>1</v>
      </c>
      <c r="I42" s="49">
        <v>3</v>
      </c>
      <c r="J42" s="49">
        <v>3</v>
      </c>
      <c r="K42" s="49">
        <v>2</v>
      </c>
      <c r="L42" s="49">
        <v>2</v>
      </c>
      <c r="M42" s="49">
        <v>4</v>
      </c>
      <c r="N42" s="49">
        <v>1</v>
      </c>
      <c r="O42" s="49">
        <v>3</v>
      </c>
      <c r="P42" s="49">
        <v>3</v>
      </c>
      <c r="Q42" s="93">
        <f t="shared" si="0"/>
        <v>24</v>
      </c>
      <c r="R42" s="49">
        <v>5</v>
      </c>
      <c r="S42" s="49">
        <v>4</v>
      </c>
      <c r="T42" s="49">
        <v>4</v>
      </c>
      <c r="U42" s="49">
        <v>5</v>
      </c>
      <c r="V42" s="49">
        <v>4</v>
      </c>
      <c r="W42" s="49">
        <v>5</v>
      </c>
      <c r="X42" s="49">
        <v>4</v>
      </c>
      <c r="Y42" s="49">
        <v>5</v>
      </c>
      <c r="Z42" s="49">
        <v>5</v>
      </c>
      <c r="AA42" s="49">
        <v>5</v>
      </c>
      <c r="AB42" s="49">
        <v>4</v>
      </c>
      <c r="AC42" s="49">
        <v>4</v>
      </c>
      <c r="AD42" s="49">
        <v>5</v>
      </c>
      <c r="AE42" s="49">
        <v>5</v>
      </c>
      <c r="AF42" s="49">
        <v>5</v>
      </c>
      <c r="AG42" s="65">
        <f t="shared" si="1"/>
        <v>69</v>
      </c>
      <c r="AH42" s="49">
        <v>4</v>
      </c>
      <c r="AI42" s="49">
        <v>4</v>
      </c>
      <c r="AJ42" s="49">
        <v>4</v>
      </c>
      <c r="AK42" s="49">
        <v>5</v>
      </c>
      <c r="AL42" s="49">
        <v>5</v>
      </c>
      <c r="AM42" s="49">
        <v>4</v>
      </c>
      <c r="AN42" s="65">
        <f t="shared" si="2"/>
        <v>26</v>
      </c>
      <c r="AO42" s="49">
        <v>2</v>
      </c>
    </row>
    <row r="43" spans="1:41" x14ac:dyDescent="0.25">
      <c r="A43" s="43">
        <v>42</v>
      </c>
      <c r="B43" s="48" t="s">
        <v>365</v>
      </c>
      <c r="C43" s="54" t="s">
        <v>512</v>
      </c>
      <c r="D43" s="54" t="s">
        <v>123</v>
      </c>
      <c r="E43" s="52">
        <f>VLOOKUP(B43,'Nilai Raport'!$B$2:$D$215,3,0)</f>
        <v>82.84615384615384</v>
      </c>
      <c r="F43" s="45" cm="1">
        <f t="array" ref="F43">ROUND(E43:E43,0)</f>
        <v>83</v>
      </c>
      <c r="G43" s="48">
        <v>3</v>
      </c>
      <c r="H43" s="48">
        <v>4</v>
      </c>
      <c r="I43" s="48">
        <v>4</v>
      </c>
      <c r="J43" s="48">
        <v>3</v>
      </c>
      <c r="K43" s="48">
        <v>3</v>
      </c>
      <c r="L43" s="48">
        <v>4</v>
      </c>
      <c r="M43" s="48">
        <v>3</v>
      </c>
      <c r="N43" s="48">
        <v>3</v>
      </c>
      <c r="O43" s="48">
        <v>2</v>
      </c>
      <c r="P43" s="48">
        <v>3</v>
      </c>
      <c r="Q43" s="93">
        <f t="shared" si="0"/>
        <v>32</v>
      </c>
      <c r="R43" s="48">
        <v>5</v>
      </c>
      <c r="S43" s="48">
        <v>5</v>
      </c>
      <c r="T43" s="48">
        <v>5</v>
      </c>
      <c r="U43" s="48">
        <v>5</v>
      </c>
      <c r="V43" s="48">
        <v>5</v>
      </c>
      <c r="W43" s="48">
        <v>5</v>
      </c>
      <c r="X43" s="48">
        <v>5</v>
      </c>
      <c r="Y43" s="48">
        <v>5</v>
      </c>
      <c r="Z43" s="48">
        <v>4</v>
      </c>
      <c r="AA43" s="48">
        <v>5</v>
      </c>
      <c r="AB43" s="48">
        <v>5</v>
      </c>
      <c r="AC43" s="48">
        <v>5</v>
      </c>
      <c r="AD43" s="48">
        <v>5</v>
      </c>
      <c r="AE43" s="48">
        <v>5</v>
      </c>
      <c r="AF43" s="48">
        <v>5</v>
      </c>
      <c r="AG43" s="65">
        <f t="shared" si="1"/>
        <v>74</v>
      </c>
      <c r="AH43" s="48">
        <v>5</v>
      </c>
      <c r="AI43" s="48">
        <v>5</v>
      </c>
      <c r="AJ43" s="48">
        <v>5</v>
      </c>
      <c r="AK43" s="48">
        <v>5</v>
      </c>
      <c r="AL43" s="48">
        <v>5</v>
      </c>
      <c r="AM43" s="48">
        <v>5</v>
      </c>
      <c r="AN43" s="65">
        <f t="shared" si="2"/>
        <v>30</v>
      </c>
      <c r="AO43" s="48">
        <v>2</v>
      </c>
    </row>
    <row r="44" spans="1:41" x14ac:dyDescent="0.25">
      <c r="A44" s="43">
        <v>43</v>
      </c>
      <c r="B44" s="49" t="s">
        <v>366</v>
      </c>
      <c r="C44" s="55" t="s">
        <v>512</v>
      </c>
      <c r="D44" s="55" t="s">
        <v>123</v>
      </c>
      <c r="E44" s="52">
        <f>VLOOKUP(B44,'Nilai Raport'!$B$2:$D$215,3,0)</f>
        <v>82.15384615384616</v>
      </c>
      <c r="F44" s="45" cm="1">
        <f t="array" ref="F44">ROUND(E44:E44,0)</f>
        <v>82</v>
      </c>
      <c r="G44" s="49">
        <v>5</v>
      </c>
      <c r="H44" s="49">
        <v>5</v>
      </c>
      <c r="I44" s="49">
        <v>5</v>
      </c>
      <c r="J44" s="49">
        <v>5</v>
      </c>
      <c r="K44" s="49">
        <v>4</v>
      </c>
      <c r="L44" s="49">
        <v>2</v>
      </c>
      <c r="M44" s="49">
        <v>5</v>
      </c>
      <c r="N44" s="49">
        <v>5</v>
      </c>
      <c r="O44" s="49">
        <v>5</v>
      </c>
      <c r="P44" s="49">
        <v>5</v>
      </c>
      <c r="Q44" s="93">
        <f t="shared" si="0"/>
        <v>46</v>
      </c>
      <c r="R44" s="49">
        <v>4</v>
      </c>
      <c r="S44" s="49">
        <v>5</v>
      </c>
      <c r="T44" s="49">
        <v>5</v>
      </c>
      <c r="U44" s="49">
        <v>5</v>
      </c>
      <c r="V44" s="49">
        <v>5</v>
      </c>
      <c r="W44" s="49">
        <v>5</v>
      </c>
      <c r="X44" s="49">
        <v>5</v>
      </c>
      <c r="Y44" s="49">
        <v>5</v>
      </c>
      <c r="Z44" s="49">
        <v>5</v>
      </c>
      <c r="AA44" s="49">
        <v>5</v>
      </c>
      <c r="AB44" s="49">
        <v>5</v>
      </c>
      <c r="AC44" s="49">
        <v>5</v>
      </c>
      <c r="AD44" s="49">
        <v>5</v>
      </c>
      <c r="AE44" s="49">
        <v>5</v>
      </c>
      <c r="AF44" s="49">
        <v>5</v>
      </c>
      <c r="AG44" s="65">
        <f t="shared" si="1"/>
        <v>74</v>
      </c>
      <c r="AH44" s="49">
        <v>4</v>
      </c>
      <c r="AI44" s="49">
        <v>4</v>
      </c>
      <c r="AJ44" s="49">
        <v>4</v>
      </c>
      <c r="AK44" s="49">
        <v>4</v>
      </c>
      <c r="AL44" s="49">
        <v>4</v>
      </c>
      <c r="AM44" s="49">
        <v>5</v>
      </c>
      <c r="AN44" s="65">
        <f t="shared" si="2"/>
        <v>25</v>
      </c>
      <c r="AO44" s="49">
        <v>2</v>
      </c>
    </row>
    <row r="45" spans="1:41" x14ac:dyDescent="0.25">
      <c r="A45" s="43">
        <v>44</v>
      </c>
      <c r="B45" s="42" t="s">
        <v>367</v>
      </c>
      <c r="C45" s="54" t="s">
        <v>512</v>
      </c>
      <c r="D45" s="54" t="s">
        <v>123</v>
      </c>
      <c r="E45" s="52">
        <f>VLOOKUP(B45,'Nilai Raport'!$B$2:$D$215,3,0)</f>
        <v>82.92307692307692</v>
      </c>
      <c r="F45" s="45" cm="1">
        <f t="array" ref="F45">ROUND(E45:E45,0)</f>
        <v>83</v>
      </c>
      <c r="G45" s="48">
        <v>3</v>
      </c>
      <c r="H45" s="48">
        <v>1</v>
      </c>
      <c r="I45" s="48">
        <v>3</v>
      </c>
      <c r="J45" s="48">
        <v>3</v>
      </c>
      <c r="K45" s="48">
        <v>1</v>
      </c>
      <c r="L45" s="48">
        <v>2</v>
      </c>
      <c r="M45" s="48">
        <v>3</v>
      </c>
      <c r="N45" s="48">
        <v>2</v>
      </c>
      <c r="O45" s="48">
        <v>3</v>
      </c>
      <c r="P45" s="48">
        <v>4</v>
      </c>
      <c r="Q45" s="93">
        <f t="shared" si="0"/>
        <v>25</v>
      </c>
      <c r="R45" s="48">
        <v>4</v>
      </c>
      <c r="S45" s="48">
        <v>3</v>
      </c>
      <c r="T45" s="48">
        <v>3</v>
      </c>
      <c r="U45" s="48">
        <v>2</v>
      </c>
      <c r="V45" s="48">
        <v>5</v>
      </c>
      <c r="W45" s="48">
        <v>3</v>
      </c>
      <c r="X45" s="48">
        <v>3</v>
      </c>
      <c r="Y45" s="48">
        <v>4</v>
      </c>
      <c r="Z45" s="48">
        <v>3</v>
      </c>
      <c r="AA45" s="48">
        <v>3</v>
      </c>
      <c r="AB45" s="48">
        <v>4</v>
      </c>
      <c r="AC45" s="48">
        <v>5</v>
      </c>
      <c r="AD45" s="48">
        <v>1</v>
      </c>
      <c r="AE45" s="48">
        <v>3</v>
      </c>
      <c r="AF45" s="48">
        <v>4</v>
      </c>
      <c r="AG45" s="65">
        <f t="shared" si="1"/>
        <v>50</v>
      </c>
      <c r="AH45" s="48">
        <v>4</v>
      </c>
      <c r="AI45" s="48">
        <v>5</v>
      </c>
      <c r="AJ45" s="48">
        <v>4</v>
      </c>
      <c r="AK45" s="48">
        <v>4</v>
      </c>
      <c r="AL45" s="48">
        <v>5</v>
      </c>
      <c r="AM45" s="48">
        <v>5</v>
      </c>
      <c r="AN45" s="65">
        <f t="shared" si="2"/>
        <v>27</v>
      </c>
      <c r="AO45" s="48">
        <v>2</v>
      </c>
    </row>
    <row r="46" spans="1:41" x14ac:dyDescent="0.25">
      <c r="A46" s="43">
        <v>45</v>
      </c>
      <c r="B46" s="49" t="s">
        <v>368</v>
      </c>
      <c r="C46" s="55" t="s">
        <v>512</v>
      </c>
      <c r="D46" s="55" t="s">
        <v>123</v>
      </c>
      <c r="E46" s="52">
        <f>VLOOKUP(B46,'Nilai Raport'!$B$2:$D$215,3,0)</f>
        <v>83.230769230769226</v>
      </c>
      <c r="F46" s="45" cm="1">
        <f t="array" ref="F46">ROUND(E46:E46,0)</f>
        <v>83</v>
      </c>
      <c r="G46" s="49">
        <v>4</v>
      </c>
      <c r="H46" s="49">
        <v>5</v>
      </c>
      <c r="I46" s="49">
        <v>5</v>
      </c>
      <c r="J46" s="49">
        <v>5</v>
      </c>
      <c r="K46" s="49">
        <v>3</v>
      </c>
      <c r="L46" s="49">
        <v>3</v>
      </c>
      <c r="M46" s="49">
        <v>5</v>
      </c>
      <c r="N46" s="49">
        <v>5</v>
      </c>
      <c r="O46" s="49">
        <v>5</v>
      </c>
      <c r="P46" s="49">
        <v>5</v>
      </c>
      <c r="Q46" s="93">
        <f t="shared" si="0"/>
        <v>45</v>
      </c>
      <c r="R46" s="49">
        <v>5</v>
      </c>
      <c r="S46" s="49">
        <v>4</v>
      </c>
      <c r="T46" s="49">
        <v>3</v>
      </c>
      <c r="U46" s="49">
        <v>4</v>
      </c>
      <c r="V46" s="49">
        <v>4</v>
      </c>
      <c r="W46" s="49">
        <v>4</v>
      </c>
      <c r="X46" s="49">
        <v>5</v>
      </c>
      <c r="Y46" s="49">
        <v>5</v>
      </c>
      <c r="Z46" s="49">
        <v>5</v>
      </c>
      <c r="AA46" s="49">
        <v>5</v>
      </c>
      <c r="AB46" s="49">
        <v>5</v>
      </c>
      <c r="AC46" s="49">
        <v>4</v>
      </c>
      <c r="AD46" s="49">
        <v>5</v>
      </c>
      <c r="AE46" s="49">
        <v>5</v>
      </c>
      <c r="AF46" s="49">
        <v>5</v>
      </c>
      <c r="AG46" s="65">
        <f t="shared" si="1"/>
        <v>68</v>
      </c>
      <c r="AH46" s="49">
        <v>4</v>
      </c>
      <c r="AI46" s="49">
        <v>4</v>
      </c>
      <c r="AJ46" s="49">
        <v>4</v>
      </c>
      <c r="AK46" s="49">
        <v>4</v>
      </c>
      <c r="AL46" s="49">
        <v>4</v>
      </c>
      <c r="AM46" s="49">
        <v>4</v>
      </c>
      <c r="AN46" s="65">
        <f t="shared" si="2"/>
        <v>24</v>
      </c>
      <c r="AO46" s="49">
        <v>2</v>
      </c>
    </row>
    <row r="47" spans="1:41" x14ac:dyDescent="0.25">
      <c r="A47" s="43">
        <v>46</v>
      </c>
      <c r="B47" s="49" t="s">
        <v>340</v>
      </c>
      <c r="C47" s="55" t="s">
        <v>512</v>
      </c>
      <c r="D47" s="55" t="s">
        <v>123</v>
      </c>
      <c r="E47" s="52">
        <f>VLOOKUP(B47,'Nilai Raport'!$B$2:$D$215,3,0)</f>
        <v>81.538461538461533</v>
      </c>
      <c r="F47" s="45" cm="1">
        <f t="array" ref="F47">ROUND(E47:E47,0)</f>
        <v>82</v>
      </c>
      <c r="G47" s="49">
        <v>2</v>
      </c>
      <c r="H47" s="49">
        <v>4</v>
      </c>
      <c r="I47" s="49">
        <v>3</v>
      </c>
      <c r="J47" s="49">
        <v>1</v>
      </c>
      <c r="K47" s="49">
        <v>1</v>
      </c>
      <c r="L47" s="49">
        <v>2</v>
      </c>
      <c r="M47" s="49">
        <v>1</v>
      </c>
      <c r="N47" s="49">
        <v>1</v>
      </c>
      <c r="O47" s="49">
        <v>2</v>
      </c>
      <c r="P47" s="49">
        <v>5</v>
      </c>
      <c r="Q47" s="93">
        <f t="shared" si="0"/>
        <v>22</v>
      </c>
      <c r="R47" s="49">
        <v>4</v>
      </c>
      <c r="S47" s="49">
        <v>3</v>
      </c>
      <c r="T47" s="49">
        <v>3</v>
      </c>
      <c r="U47" s="49">
        <v>3</v>
      </c>
      <c r="V47" s="49">
        <v>3</v>
      </c>
      <c r="W47" s="49">
        <v>3</v>
      </c>
      <c r="X47" s="49">
        <v>4</v>
      </c>
      <c r="Y47" s="49">
        <v>5</v>
      </c>
      <c r="Z47" s="49">
        <v>3</v>
      </c>
      <c r="AA47" s="49">
        <v>4</v>
      </c>
      <c r="AB47" s="49">
        <v>4</v>
      </c>
      <c r="AC47" s="49">
        <v>4</v>
      </c>
      <c r="AD47" s="49">
        <v>3</v>
      </c>
      <c r="AE47" s="49">
        <v>4</v>
      </c>
      <c r="AF47" s="49">
        <v>5</v>
      </c>
      <c r="AG47" s="65">
        <f t="shared" si="1"/>
        <v>55</v>
      </c>
      <c r="AH47" s="49">
        <v>4</v>
      </c>
      <c r="AI47" s="49">
        <v>5</v>
      </c>
      <c r="AJ47" s="49">
        <v>4</v>
      </c>
      <c r="AK47" s="49">
        <v>5</v>
      </c>
      <c r="AL47" s="49">
        <v>5</v>
      </c>
      <c r="AM47" s="49">
        <v>5</v>
      </c>
      <c r="AN47" s="65">
        <f t="shared" si="2"/>
        <v>28</v>
      </c>
      <c r="AO47" s="49">
        <v>2</v>
      </c>
    </row>
    <row r="48" spans="1:41" x14ac:dyDescent="0.25">
      <c r="A48" s="43">
        <v>47</v>
      </c>
      <c r="B48" s="48" t="s">
        <v>440</v>
      </c>
      <c r="C48" s="54" t="s">
        <v>512</v>
      </c>
      <c r="D48" s="54" t="s">
        <v>153</v>
      </c>
      <c r="E48" s="52">
        <f>VLOOKUP(B48,'Nilai Raport'!$B$2:$D$215,3,0)</f>
        <v>82.84615384615384</v>
      </c>
      <c r="F48" s="45" cm="1">
        <f t="array" ref="F48">ROUND(E48:E48,0)</f>
        <v>83</v>
      </c>
      <c r="G48" s="48">
        <v>5</v>
      </c>
      <c r="H48" s="48">
        <v>5</v>
      </c>
      <c r="I48" s="48">
        <v>5</v>
      </c>
      <c r="J48" s="48">
        <v>5</v>
      </c>
      <c r="K48" s="48">
        <v>5</v>
      </c>
      <c r="L48" s="48">
        <v>3</v>
      </c>
      <c r="M48" s="48">
        <v>5</v>
      </c>
      <c r="N48" s="48">
        <v>5</v>
      </c>
      <c r="O48" s="48">
        <v>5</v>
      </c>
      <c r="P48" s="48">
        <v>3</v>
      </c>
      <c r="Q48" s="93">
        <f t="shared" si="0"/>
        <v>46</v>
      </c>
      <c r="R48" s="48">
        <v>4</v>
      </c>
      <c r="S48" s="48">
        <v>2</v>
      </c>
      <c r="T48" s="48">
        <v>3</v>
      </c>
      <c r="U48" s="48">
        <v>3</v>
      </c>
      <c r="V48" s="48">
        <v>4</v>
      </c>
      <c r="W48" s="48">
        <v>4</v>
      </c>
      <c r="X48" s="48">
        <v>4</v>
      </c>
      <c r="Y48" s="48">
        <v>4</v>
      </c>
      <c r="Z48" s="48">
        <v>4</v>
      </c>
      <c r="AA48" s="48">
        <v>4</v>
      </c>
      <c r="AB48" s="48">
        <v>4</v>
      </c>
      <c r="AC48" s="48">
        <v>4</v>
      </c>
      <c r="AD48" s="48">
        <v>3</v>
      </c>
      <c r="AE48" s="48">
        <v>4</v>
      </c>
      <c r="AF48" s="48">
        <v>3</v>
      </c>
      <c r="AG48" s="65">
        <f t="shared" si="1"/>
        <v>54</v>
      </c>
      <c r="AH48" s="48">
        <v>4</v>
      </c>
      <c r="AI48" s="48">
        <v>4</v>
      </c>
      <c r="AJ48" s="48">
        <v>4</v>
      </c>
      <c r="AK48" s="48">
        <v>4</v>
      </c>
      <c r="AL48" s="48">
        <v>5</v>
      </c>
      <c r="AM48" s="48">
        <v>5</v>
      </c>
      <c r="AN48" s="65">
        <f t="shared" si="2"/>
        <v>26</v>
      </c>
      <c r="AO48" s="48">
        <v>2</v>
      </c>
    </row>
    <row r="49" spans="1:41" x14ac:dyDescent="0.25">
      <c r="A49" s="43">
        <v>48</v>
      </c>
      <c r="B49" s="49" t="s">
        <v>441</v>
      </c>
      <c r="C49" s="55" t="s">
        <v>511</v>
      </c>
      <c r="D49" s="55" t="s">
        <v>153</v>
      </c>
      <c r="E49" s="52">
        <f>VLOOKUP(B49,'Nilai Raport'!$B$2:$D$215,3,0)</f>
        <v>83.92307692307692</v>
      </c>
      <c r="F49" s="45" cm="1">
        <f t="array" ref="F49">ROUND(E49:E49,0)</f>
        <v>84</v>
      </c>
      <c r="G49" s="49">
        <v>5</v>
      </c>
      <c r="H49" s="49">
        <v>5</v>
      </c>
      <c r="I49" s="49">
        <v>5</v>
      </c>
      <c r="J49" s="49">
        <v>5</v>
      </c>
      <c r="K49" s="49">
        <v>5</v>
      </c>
      <c r="L49" s="49">
        <v>2</v>
      </c>
      <c r="M49" s="49">
        <v>5</v>
      </c>
      <c r="N49" s="49">
        <v>5</v>
      </c>
      <c r="O49" s="49">
        <v>5</v>
      </c>
      <c r="P49" s="49">
        <v>5</v>
      </c>
      <c r="Q49" s="93">
        <f t="shared" si="0"/>
        <v>47</v>
      </c>
      <c r="R49" s="49">
        <v>5</v>
      </c>
      <c r="S49" s="49">
        <v>3</v>
      </c>
      <c r="T49" s="49">
        <v>4</v>
      </c>
      <c r="U49" s="49">
        <v>3</v>
      </c>
      <c r="V49" s="49">
        <v>4</v>
      </c>
      <c r="W49" s="49">
        <v>4</v>
      </c>
      <c r="X49" s="49">
        <v>3</v>
      </c>
      <c r="Y49" s="49">
        <v>5</v>
      </c>
      <c r="Z49" s="49">
        <v>4</v>
      </c>
      <c r="AA49" s="49">
        <v>4</v>
      </c>
      <c r="AB49" s="49">
        <v>4</v>
      </c>
      <c r="AC49" s="49">
        <v>3</v>
      </c>
      <c r="AD49" s="49">
        <v>5</v>
      </c>
      <c r="AE49" s="49">
        <v>4</v>
      </c>
      <c r="AF49" s="49">
        <v>5</v>
      </c>
      <c r="AG49" s="65">
        <f t="shared" si="1"/>
        <v>60</v>
      </c>
      <c r="AH49" s="49">
        <v>5</v>
      </c>
      <c r="AI49" s="49">
        <v>3</v>
      </c>
      <c r="AJ49" s="49">
        <v>3</v>
      </c>
      <c r="AK49" s="49">
        <v>4</v>
      </c>
      <c r="AL49" s="49">
        <v>5</v>
      </c>
      <c r="AM49" s="49">
        <v>5</v>
      </c>
      <c r="AN49" s="65">
        <f t="shared" si="2"/>
        <v>25</v>
      </c>
      <c r="AO49" s="49">
        <v>2</v>
      </c>
    </row>
    <row r="50" spans="1:41" x14ac:dyDescent="0.25">
      <c r="A50" s="43">
        <v>49</v>
      </c>
      <c r="B50" s="48" t="s">
        <v>442</v>
      </c>
      <c r="C50" s="54" t="s">
        <v>512</v>
      </c>
      <c r="D50" s="54" t="s">
        <v>153</v>
      </c>
      <c r="E50" s="52">
        <f>VLOOKUP(B50,'Nilai Raport'!$B$2:$D$215,3,0)</f>
        <v>85</v>
      </c>
      <c r="F50" s="45" cm="1">
        <f t="array" ref="F50">ROUND(E50:E50,0)</f>
        <v>85</v>
      </c>
      <c r="G50" s="48">
        <v>4</v>
      </c>
      <c r="H50" s="48">
        <v>5</v>
      </c>
      <c r="I50" s="48">
        <v>4</v>
      </c>
      <c r="J50" s="48">
        <v>5</v>
      </c>
      <c r="K50" s="48">
        <v>5</v>
      </c>
      <c r="L50" s="48">
        <v>1</v>
      </c>
      <c r="M50" s="48">
        <v>5</v>
      </c>
      <c r="N50" s="48">
        <v>5</v>
      </c>
      <c r="O50" s="48">
        <v>5</v>
      </c>
      <c r="P50" s="48">
        <v>5</v>
      </c>
      <c r="Q50" s="93">
        <f t="shared" si="0"/>
        <v>44</v>
      </c>
      <c r="R50" s="48">
        <v>3</v>
      </c>
      <c r="S50" s="48">
        <v>3</v>
      </c>
      <c r="T50" s="48">
        <v>4</v>
      </c>
      <c r="U50" s="48">
        <v>4</v>
      </c>
      <c r="V50" s="48">
        <v>4</v>
      </c>
      <c r="W50" s="48">
        <v>4</v>
      </c>
      <c r="X50" s="48">
        <v>4</v>
      </c>
      <c r="Y50" s="48">
        <v>4</v>
      </c>
      <c r="Z50" s="48">
        <v>4</v>
      </c>
      <c r="AA50" s="48">
        <v>5</v>
      </c>
      <c r="AB50" s="48">
        <v>4</v>
      </c>
      <c r="AC50" s="48">
        <v>4</v>
      </c>
      <c r="AD50" s="48">
        <v>4</v>
      </c>
      <c r="AE50" s="48">
        <v>4</v>
      </c>
      <c r="AF50" s="48">
        <v>4</v>
      </c>
      <c r="AG50" s="65">
        <f t="shared" si="1"/>
        <v>59</v>
      </c>
      <c r="AH50" s="48">
        <v>4</v>
      </c>
      <c r="AI50" s="48">
        <v>5</v>
      </c>
      <c r="AJ50" s="48">
        <v>5</v>
      </c>
      <c r="AK50" s="48">
        <v>5</v>
      </c>
      <c r="AL50" s="48">
        <v>4</v>
      </c>
      <c r="AM50" s="48">
        <v>5</v>
      </c>
      <c r="AN50" s="65">
        <f t="shared" si="2"/>
        <v>28</v>
      </c>
      <c r="AO50" s="48">
        <v>2</v>
      </c>
    </row>
    <row r="51" spans="1:41" x14ac:dyDescent="0.25">
      <c r="A51" s="43">
        <v>50</v>
      </c>
      <c r="B51" s="49" t="s">
        <v>444</v>
      </c>
      <c r="C51" s="55" t="s">
        <v>512</v>
      </c>
      <c r="D51" s="55" t="s">
        <v>153</v>
      </c>
      <c r="E51" s="52">
        <f>VLOOKUP(B51,'Nilai Raport'!$B$2:$D$215,3,0)</f>
        <v>83.615384615384613</v>
      </c>
      <c r="F51" s="45" cm="1">
        <f t="array" ref="F51">ROUND(E51:E51,0)</f>
        <v>84</v>
      </c>
      <c r="G51" s="49">
        <v>3</v>
      </c>
      <c r="H51" s="49">
        <v>2</v>
      </c>
      <c r="I51" s="49">
        <v>1</v>
      </c>
      <c r="J51" s="49">
        <v>2</v>
      </c>
      <c r="K51" s="49">
        <v>3</v>
      </c>
      <c r="L51" s="49">
        <v>2</v>
      </c>
      <c r="M51" s="49">
        <v>1</v>
      </c>
      <c r="N51" s="49">
        <v>2</v>
      </c>
      <c r="O51" s="49">
        <v>4</v>
      </c>
      <c r="P51" s="49">
        <v>3</v>
      </c>
      <c r="Q51" s="93">
        <f t="shared" si="0"/>
        <v>23</v>
      </c>
      <c r="R51" s="49">
        <v>3</v>
      </c>
      <c r="S51" s="49">
        <v>3</v>
      </c>
      <c r="T51" s="49">
        <v>3</v>
      </c>
      <c r="U51" s="49">
        <v>3</v>
      </c>
      <c r="V51" s="49">
        <v>3</v>
      </c>
      <c r="W51" s="49">
        <v>3</v>
      </c>
      <c r="X51" s="49">
        <v>3</v>
      </c>
      <c r="Y51" s="49">
        <v>3</v>
      </c>
      <c r="Z51" s="49">
        <v>4</v>
      </c>
      <c r="AA51" s="49">
        <v>3</v>
      </c>
      <c r="AB51" s="49">
        <v>3</v>
      </c>
      <c r="AC51" s="49">
        <v>4</v>
      </c>
      <c r="AD51" s="49">
        <v>3</v>
      </c>
      <c r="AE51" s="49">
        <v>3</v>
      </c>
      <c r="AF51" s="49">
        <v>3</v>
      </c>
      <c r="AG51" s="65">
        <f t="shared" si="1"/>
        <v>47</v>
      </c>
      <c r="AH51" s="49">
        <v>4</v>
      </c>
      <c r="AI51" s="49">
        <v>5</v>
      </c>
      <c r="AJ51" s="49">
        <v>4</v>
      </c>
      <c r="AK51" s="49">
        <v>3</v>
      </c>
      <c r="AL51" s="49">
        <v>3</v>
      </c>
      <c r="AM51" s="49">
        <v>5</v>
      </c>
      <c r="AN51" s="65">
        <f t="shared" si="2"/>
        <v>24</v>
      </c>
      <c r="AO51" s="49">
        <v>2</v>
      </c>
    </row>
    <row r="52" spans="1:41" x14ac:dyDescent="0.25">
      <c r="A52" s="43">
        <v>51</v>
      </c>
      <c r="B52" s="48" t="s">
        <v>446</v>
      </c>
      <c r="C52" s="54" t="s">
        <v>512</v>
      </c>
      <c r="D52" s="54" t="s">
        <v>153</v>
      </c>
      <c r="E52" s="52">
        <f>VLOOKUP(B52,'Nilai Raport'!$B$2:$D$215,3,0)</f>
        <v>83.92307692307692</v>
      </c>
      <c r="F52" s="45" cm="1">
        <f t="array" ref="F52">ROUND(E52:E52,0)</f>
        <v>84</v>
      </c>
      <c r="G52" s="48">
        <v>3</v>
      </c>
      <c r="H52" s="48">
        <v>1</v>
      </c>
      <c r="I52" s="48">
        <v>3</v>
      </c>
      <c r="J52" s="48">
        <v>1</v>
      </c>
      <c r="K52" s="48">
        <v>3</v>
      </c>
      <c r="L52" s="48">
        <v>2</v>
      </c>
      <c r="M52" s="48">
        <v>1</v>
      </c>
      <c r="N52" s="48">
        <v>3</v>
      </c>
      <c r="O52" s="48">
        <v>3</v>
      </c>
      <c r="P52" s="48">
        <v>5</v>
      </c>
      <c r="Q52" s="93">
        <f t="shared" si="0"/>
        <v>25</v>
      </c>
      <c r="R52" s="48">
        <v>5</v>
      </c>
      <c r="S52" s="48">
        <v>5</v>
      </c>
      <c r="T52" s="48">
        <v>4</v>
      </c>
      <c r="U52" s="48">
        <v>5</v>
      </c>
      <c r="V52" s="48">
        <v>5</v>
      </c>
      <c r="W52" s="48">
        <v>5</v>
      </c>
      <c r="X52" s="48">
        <v>5</v>
      </c>
      <c r="Y52" s="48">
        <v>5</v>
      </c>
      <c r="Z52" s="48">
        <v>4</v>
      </c>
      <c r="AA52" s="48">
        <v>5</v>
      </c>
      <c r="AB52" s="48">
        <v>4</v>
      </c>
      <c r="AC52" s="48">
        <v>5</v>
      </c>
      <c r="AD52" s="48">
        <v>5</v>
      </c>
      <c r="AE52" s="48">
        <v>5</v>
      </c>
      <c r="AF52" s="48">
        <v>5</v>
      </c>
      <c r="AG52" s="65">
        <f t="shared" si="1"/>
        <v>72</v>
      </c>
      <c r="AH52" s="48">
        <v>5</v>
      </c>
      <c r="AI52" s="48">
        <v>4</v>
      </c>
      <c r="AJ52" s="48">
        <v>5</v>
      </c>
      <c r="AK52" s="48">
        <v>5</v>
      </c>
      <c r="AL52" s="48">
        <v>4</v>
      </c>
      <c r="AM52" s="48">
        <v>5</v>
      </c>
      <c r="AN52" s="65">
        <f t="shared" si="2"/>
        <v>28</v>
      </c>
      <c r="AO52" s="48">
        <v>2</v>
      </c>
    </row>
    <row r="53" spans="1:41" x14ac:dyDescent="0.25">
      <c r="A53" s="43">
        <v>52</v>
      </c>
      <c r="B53" s="49" t="s">
        <v>447</v>
      </c>
      <c r="C53" s="55" t="s">
        <v>512</v>
      </c>
      <c r="D53" s="55" t="s">
        <v>153</v>
      </c>
      <c r="E53" s="52">
        <f>VLOOKUP(B53,'Nilai Raport'!$B$2:$D$215,3,0)</f>
        <v>82.307692307692307</v>
      </c>
      <c r="F53" s="45" cm="1">
        <f t="array" ref="F53">ROUND(E53:E53,0)</f>
        <v>82</v>
      </c>
      <c r="G53" s="49">
        <v>5</v>
      </c>
      <c r="H53" s="49">
        <v>5</v>
      </c>
      <c r="I53" s="49">
        <v>5</v>
      </c>
      <c r="J53" s="49">
        <v>4</v>
      </c>
      <c r="K53" s="49">
        <v>4</v>
      </c>
      <c r="L53" s="49">
        <v>5</v>
      </c>
      <c r="M53" s="49">
        <v>5</v>
      </c>
      <c r="N53" s="49">
        <v>5</v>
      </c>
      <c r="O53" s="49">
        <v>5</v>
      </c>
      <c r="P53" s="49">
        <v>5</v>
      </c>
      <c r="Q53" s="93">
        <f t="shared" si="0"/>
        <v>48</v>
      </c>
      <c r="R53" s="49">
        <v>4</v>
      </c>
      <c r="S53" s="49">
        <v>3</v>
      </c>
      <c r="T53" s="49">
        <v>4</v>
      </c>
      <c r="U53" s="49">
        <v>3</v>
      </c>
      <c r="V53" s="49">
        <v>5</v>
      </c>
      <c r="W53" s="49">
        <v>4</v>
      </c>
      <c r="X53" s="49">
        <v>3</v>
      </c>
      <c r="Y53" s="49">
        <v>4</v>
      </c>
      <c r="Z53" s="49">
        <v>5</v>
      </c>
      <c r="AA53" s="49">
        <v>4</v>
      </c>
      <c r="AB53" s="49">
        <v>4</v>
      </c>
      <c r="AC53" s="49">
        <v>4</v>
      </c>
      <c r="AD53" s="49">
        <v>4</v>
      </c>
      <c r="AE53" s="49">
        <v>3</v>
      </c>
      <c r="AF53" s="49">
        <v>4</v>
      </c>
      <c r="AG53" s="65">
        <f t="shared" si="1"/>
        <v>58</v>
      </c>
      <c r="AH53" s="49">
        <v>5</v>
      </c>
      <c r="AI53" s="49">
        <v>5</v>
      </c>
      <c r="AJ53" s="49">
        <v>4</v>
      </c>
      <c r="AK53" s="49">
        <v>5</v>
      </c>
      <c r="AL53" s="49">
        <v>5</v>
      </c>
      <c r="AM53" s="49">
        <v>5</v>
      </c>
      <c r="AN53" s="65">
        <f t="shared" si="2"/>
        <v>29</v>
      </c>
      <c r="AO53" s="49">
        <v>2</v>
      </c>
    </row>
    <row r="54" spans="1:41" x14ac:dyDescent="0.25">
      <c r="A54" s="43">
        <v>53</v>
      </c>
      <c r="B54" s="48" t="s">
        <v>449</v>
      </c>
      <c r="C54" s="54" t="s">
        <v>512</v>
      </c>
      <c r="D54" s="54" t="s">
        <v>153</v>
      </c>
      <c r="E54" s="52">
        <f>VLOOKUP(B54,'Nilai Raport'!$B$2:$D$215,3,0)</f>
        <v>83.307692307692307</v>
      </c>
      <c r="F54" s="45" cm="1">
        <f t="array" ref="F54">ROUND(E54:E54,0)</f>
        <v>83</v>
      </c>
      <c r="G54" s="48">
        <v>2</v>
      </c>
      <c r="H54" s="48">
        <v>2</v>
      </c>
      <c r="I54" s="48">
        <v>3</v>
      </c>
      <c r="J54" s="48">
        <v>2</v>
      </c>
      <c r="K54" s="48">
        <v>1</v>
      </c>
      <c r="L54" s="48">
        <v>2</v>
      </c>
      <c r="M54" s="48">
        <v>4</v>
      </c>
      <c r="N54" s="48">
        <v>1</v>
      </c>
      <c r="O54" s="48">
        <v>3</v>
      </c>
      <c r="P54" s="48">
        <v>1</v>
      </c>
      <c r="Q54" s="93">
        <f t="shared" si="0"/>
        <v>21</v>
      </c>
      <c r="R54" s="48">
        <v>5</v>
      </c>
      <c r="S54" s="48">
        <v>4</v>
      </c>
      <c r="T54" s="48">
        <v>3</v>
      </c>
      <c r="U54" s="48">
        <v>3</v>
      </c>
      <c r="V54" s="48">
        <v>3</v>
      </c>
      <c r="W54" s="48">
        <v>5</v>
      </c>
      <c r="X54" s="48">
        <v>5</v>
      </c>
      <c r="Y54" s="48">
        <v>5</v>
      </c>
      <c r="Z54" s="48">
        <v>5</v>
      </c>
      <c r="AA54" s="48">
        <v>5</v>
      </c>
      <c r="AB54" s="48">
        <v>3</v>
      </c>
      <c r="AC54" s="48">
        <v>4</v>
      </c>
      <c r="AD54" s="48">
        <v>3</v>
      </c>
      <c r="AE54" s="48">
        <v>4</v>
      </c>
      <c r="AF54" s="48">
        <v>4</v>
      </c>
      <c r="AG54" s="65">
        <f t="shared" si="1"/>
        <v>61</v>
      </c>
      <c r="AH54" s="48">
        <v>3</v>
      </c>
      <c r="AI54" s="48">
        <v>5</v>
      </c>
      <c r="AJ54" s="48">
        <v>5</v>
      </c>
      <c r="AK54" s="48">
        <v>5</v>
      </c>
      <c r="AL54" s="48">
        <v>5</v>
      </c>
      <c r="AM54" s="48">
        <v>5</v>
      </c>
      <c r="AN54" s="65">
        <f t="shared" si="2"/>
        <v>28</v>
      </c>
      <c r="AO54" s="48">
        <v>2</v>
      </c>
    </row>
    <row r="55" spans="1:41" x14ac:dyDescent="0.25">
      <c r="A55" s="43">
        <v>54</v>
      </c>
      <c r="B55" s="49" t="s">
        <v>452</v>
      </c>
      <c r="C55" s="55" t="s">
        <v>512</v>
      </c>
      <c r="D55" s="55" t="s">
        <v>153</v>
      </c>
      <c r="E55" s="52">
        <f>VLOOKUP(B55,'Nilai Raport'!$B$2:$D$215,3,0)</f>
        <v>84.384615384615387</v>
      </c>
      <c r="F55" s="45" cm="1">
        <f t="array" ref="F55">ROUND(E55:E55,0)</f>
        <v>84</v>
      </c>
      <c r="G55" s="49">
        <v>1</v>
      </c>
      <c r="H55" s="49">
        <v>3</v>
      </c>
      <c r="I55" s="49">
        <v>2</v>
      </c>
      <c r="J55" s="49">
        <v>4</v>
      </c>
      <c r="K55" s="49">
        <v>3</v>
      </c>
      <c r="L55" s="49">
        <v>2</v>
      </c>
      <c r="M55" s="49">
        <v>1</v>
      </c>
      <c r="N55" s="49">
        <v>1</v>
      </c>
      <c r="O55" s="49">
        <v>2</v>
      </c>
      <c r="P55" s="49">
        <v>1</v>
      </c>
      <c r="Q55" s="93">
        <f t="shared" si="0"/>
        <v>20</v>
      </c>
      <c r="R55" s="49">
        <v>4</v>
      </c>
      <c r="S55" s="49">
        <v>3</v>
      </c>
      <c r="T55" s="49">
        <v>3</v>
      </c>
      <c r="U55" s="49">
        <v>3</v>
      </c>
      <c r="V55" s="49">
        <v>3</v>
      </c>
      <c r="W55" s="49">
        <v>3</v>
      </c>
      <c r="X55" s="49">
        <v>3</v>
      </c>
      <c r="Y55" s="49">
        <v>3</v>
      </c>
      <c r="Z55" s="49">
        <v>4</v>
      </c>
      <c r="AA55" s="49">
        <v>4</v>
      </c>
      <c r="AB55" s="49">
        <v>4</v>
      </c>
      <c r="AC55" s="49">
        <v>3</v>
      </c>
      <c r="AD55" s="49">
        <v>3</v>
      </c>
      <c r="AE55" s="49">
        <v>3</v>
      </c>
      <c r="AF55" s="49">
        <v>3</v>
      </c>
      <c r="AG55" s="65">
        <f t="shared" si="1"/>
        <v>49</v>
      </c>
      <c r="AH55" s="49">
        <v>4</v>
      </c>
      <c r="AI55" s="49">
        <v>3</v>
      </c>
      <c r="AJ55" s="49">
        <v>4</v>
      </c>
      <c r="AK55" s="49">
        <v>4</v>
      </c>
      <c r="AL55" s="49">
        <v>4</v>
      </c>
      <c r="AM55" s="49">
        <v>3</v>
      </c>
      <c r="AN55" s="65">
        <f t="shared" si="2"/>
        <v>22</v>
      </c>
      <c r="AO55" s="49">
        <v>2</v>
      </c>
    </row>
    <row r="56" spans="1:41" x14ac:dyDescent="0.25">
      <c r="A56" s="43">
        <v>55</v>
      </c>
      <c r="B56" s="48" t="s">
        <v>453</v>
      </c>
      <c r="C56" s="54" t="s">
        <v>511</v>
      </c>
      <c r="D56" s="54" t="s">
        <v>153</v>
      </c>
      <c r="E56" s="52">
        <f>VLOOKUP(B56,'Nilai Raport'!$B$2:$D$215,3,0)</f>
        <v>81.769230769230774</v>
      </c>
      <c r="F56" s="45" cm="1">
        <f t="array" ref="F56">ROUND(E56:E56,0)</f>
        <v>82</v>
      </c>
      <c r="G56" s="48">
        <v>4</v>
      </c>
      <c r="H56" s="48">
        <v>5</v>
      </c>
      <c r="I56" s="48">
        <v>5</v>
      </c>
      <c r="J56" s="48">
        <v>4</v>
      </c>
      <c r="K56" s="48">
        <v>5</v>
      </c>
      <c r="L56" s="48">
        <v>4</v>
      </c>
      <c r="M56" s="48">
        <v>5</v>
      </c>
      <c r="N56" s="48">
        <v>5</v>
      </c>
      <c r="O56" s="48">
        <v>5</v>
      </c>
      <c r="P56" s="48">
        <v>5</v>
      </c>
      <c r="Q56" s="93">
        <f t="shared" si="0"/>
        <v>47</v>
      </c>
      <c r="R56" s="48">
        <v>4</v>
      </c>
      <c r="S56" s="48">
        <v>5</v>
      </c>
      <c r="T56" s="48">
        <v>4</v>
      </c>
      <c r="U56" s="48">
        <v>4</v>
      </c>
      <c r="V56" s="48">
        <v>4</v>
      </c>
      <c r="W56" s="48">
        <v>5</v>
      </c>
      <c r="X56" s="48">
        <v>5</v>
      </c>
      <c r="Y56" s="48">
        <v>5</v>
      </c>
      <c r="Z56" s="48">
        <v>5</v>
      </c>
      <c r="AA56" s="48">
        <v>5</v>
      </c>
      <c r="AB56" s="48">
        <v>4</v>
      </c>
      <c r="AC56" s="48">
        <v>5</v>
      </c>
      <c r="AD56" s="48">
        <v>5</v>
      </c>
      <c r="AE56" s="48">
        <v>5</v>
      </c>
      <c r="AF56" s="48">
        <v>5</v>
      </c>
      <c r="AG56" s="65">
        <f t="shared" si="1"/>
        <v>70</v>
      </c>
      <c r="AH56" s="48">
        <v>4</v>
      </c>
      <c r="AI56" s="48">
        <v>5</v>
      </c>
      <c r="AJ56" s="48">
        <v>4</v>
      </c>
      <c r="AK56" s="48">
        <v>4</v>
      </c>
      <c r="AL56" s="48">
        <v>5</v>
      </c>
      <c r="AM56" s="48">
        <v>5</v>
      </c>
      <c r="AN56" s="65">
        <f t="shared" si="2"/>
        <v>27</v>
      </c>
      <c r="AO56" s="48">
        <v>2</v>
      </c>
    </row>
    <row r="57" spans="1:41" x14ac:dyDescent="0.25">
      <c r="A57" s="43">
        <v>56</v>
      </c>
      <c r="B57" s="49" t="s">
        <v>454</v>
      </c>
      <c r="C57" s="55" t="s">
        <v>512</v>
      </c>
      <c r="D57" s="55" t="s">
        <v>153</v>
      </c>
      <c r="E57" s="52">
        <f>VLOOKUP(B57,'Nilai Raport'!$B$2:$D$215,3,0)</f>
        <v>84.615384615384613</v>
      </c>
      <c r="F57" s="45" cm="1">
        <f t="array" ref="F57">ROUND(E57:E57,0)</f>
        <v>85</v>
      </c>
      <c r="G57" s="49">
        <v>1</v>
      </c>
      <c r="H57" s="49">
        <v>1</v>
      </c>
      <c r="I57" s="49">
        <v>3</v>
      </c>
      <c r="J57" s="49">
        <v>3</v>
      </c>
      <c r="K57" s="49">
        <v>3</v>
      </c>
      <c r="L57" s="49">
        <v>2</v>
      </c>
      <c r="M57" s="49">
        <v>3</v>
      </c>
      <c r="N57" s="49">
        <v>3</v>
      </c>
      <c r="O57" s="49">
        <v>2</v>
      </c>
      <c r="P57" s="49">
        <v>3</v>
      </c>
      <c r="Q57" s="93">
        <f t="shared" si="0"/>
        <v>24</v>
      </c>
      <c r="R57" s="49">
        <v>4</v>
      </c>
      <c r="S57" s="49">
        <v>4</v>
      </c>
      <c r="T57" s="49">
        <v>5</v>
      </c>
      <c r="U57" s="49">
        <v>5</v>
      </c>
      <c r="V57" s="49">
        <v>4</v>
      </c>
      <c r="W57" s="49">
        <v>4</v>
      </c>
      <c r="X57" s="49">
        <v>3</v>
      </c>
      <c r="Y57" s="49">
        <v>5</v>
      </c>
      <c r="Z57" s="49">
        <v>5</v>
      </c>
      <c r="AA57" s="49">
        <v>5</v>
      </c>
      <c r="AB57" s="49">
        <v>5</v>
      </c>
      <c r="AC57" s="49">
        <v>5</v>
      </c>
      <c r="AD57" s="49">
        <v>2</v>
      </c>
      <c r="AE57" s="49">
        <v>2</v>
      </c>
      <c r="AF57" s="49">
        <v>2</v>
      </c>
      <c r="AG57" s="65">
        <f t="shared" si="1"/>
        <v>60</v>
      </c>
      <c r="AH57" s="49">
        <v>5</v>
      </c>
      <c r="AI57" s="49">
        <v>4</v>
      </c>
      <c r="AJ57" s="49">
        <v>5</v>
      </c>
      <c r="AK57" s="49">
        <v>5</v>
      </c>
      <c r="AL57" s="49">
        <v>5</v>
      </c>
      <c r="AM57" s="49">
        <v>5</v>
      </c>
      <c r="AN57" s="65">
        <f t="shared" si="2"/>
        <v>29</v>
      </c>
      <c r="AO57" s="49">
        <v>2</v>
      </c>
    </row>
    <row r="58" spans="1:41" x14ac:dyDescent="0.25">
      <c r="A58" s="43">
        <v>57</v>
      </c>
      <c r="B58" s="48" t="s">
        <v>455</v>
      </c>
      <c r="C58" s="54" t="s">
        <v>512</v>
      </c>
      <c r="D58" s="54" t="s">
        <v>153</v>
      </c>
      <c r="E58" s="52">
        <f>VLOOKUP(B58,'Nilai Raport'!$B$2:$D$215,3,0)</f>
        <v>84.307692307692307</v>
      </c>
      <c r="F58" s="45" cm="1">
        <f t="array" ref="F58">ROUND(E58:E58,0)</f>
        <v>84</v>
      </c>
      <c r="G58" s="48">
        <v>5</v>
      </c>
      <c r="H58" s="48">
        <v>4</v>
      </c>
      <c r="I58" s="48">
        <v>3</v>
      </c>
      <c r="J58" s="48">
        <v>4</v>
      </c>
      <c r="K58" s="48">
        <v>5</v>
      </c>
      <c r="L58" s="48">
        <v>5</v>
      </c>
      <c r="M58" s="48">
        <v>4</v>
      </c>
      <c r="N58" s="48">
        <v>4</v>
      </c>
      <c r="O58" s="48">
        <v>5</v>
      </c>
      <c r="P58" s="48">
        <v>5</v>
      </c>
      <c r="Q58" s="93">
        <f t="shared" si="0"/>
        <v>44</v>
      </c>
      <c r="R58" s="48">
        <v>5</v>
      </c>
      <c r="S58" s="48">
        <v>4</v>
      </c>
      <c r="T58" s="48">
        <v>5</v>
      </c>
      <c r="U58" s="48">
        <v>5</v>
      </c>
      <c r="V58" s="48">
        <v>5</v>
      </c>
      <c r="W58" s="48">
        <v>4</v>
      </c>
      <c r="X58" s="48">
        <v>4</v>
      </c>
      <c r="Y58" s="48">
        <v>5</v>
      </c>
      <c r="Z58" s="48">
        <v>4</v>
      </c>
      <c r="AA58" s="48">
        <v>5</v>
      </c>
      <c r="AB58" s="48">
        <v>5</v>
      </c>
      <c r="AC58" s="48">
        <v>4</v>
      </c>
      <c r="AD58" s="48">
        <v>5</v>
      </c>
      <c r="AE58" s="48">
        <v>5</v>
      </c>
      <c r="AF58" s="48">
        <v>5</v>
      </c>
      <c r="AG58" s="65">
        <f t="shared" si="1"/>
        <v>70</v>
      </c>
      <c r="AH58" s="48">
        <v>4</v>
      </c>
      <c r="AI58" s="48">
        <v>3</v>
      </c>
      <c r="AJ58" s="48">
        <v>4</v>
      </c>
      <c r="AK58" s="48">
        <v>4</v>
      </c>
      <c r="AL58" s="48">
        <v>4</v>
      </c>
      <c r="AM58" s="48">
        <v>4</v>
      </c>
      <c r="AN58" s="65">
        <f t="shared" si="2"/>
        <v>23</v>
      </c>
      <c r="AO58" s="48">
        <v>2</v>
      </c>
    </row>
    <row r="59" spans="1:41" x14ac:dyDescent="0.25">
      <c r="A59" s="43">
        <v>58</v>
      </c>
      <c r="B59" s="42" t="s">
        <v>456</v>
      </c>
      <c r="C59" s="55" t="s">
        <v>512</v>
      </c>
      <c r="D59" s="55" t="s">
        <v>153</v>
      </c>
      <c r="E59" s="52">
        <f>VLOOKUP(B59,'Nilai Raport'!$B$2:$D$215,3,0)</f>
        <v>82.84615384615384</v>
      </c>
      <c r="F59" s="45" cm="1">
        <f t="array" ref="F59">ROUND(E59:E59,0)</f>
        <v>83</v>
      </c>
      <c r="G59" s="49">
        <v>3</v>
      </c>
      <c r="H59" s="49">
        <v>3</v>
      </c>
      <c r="I59" s="49">
        <v>3</v>
      </c>
      <c r="J59" s="49">
        <v>3</v>
      </c>
      <c r="K59" s="49">
        <v>4</v>
      </c>
      <c r="L59" s="49">
        <v>3</v>
      </c>
      <c r="M59" s="49">
        <v>3</v>
      </c>
      <c r="N59" s="49">
        <v>4</v>
      </c>
      <c r="O59" s="49">
        <v>4</v>
      </c>
      <c r="P59" s="49">
        <v>4</v>
      </c>
      <c r="Q59" s="93">
        <f t="shared" si="0"/>
        <v>34</v>
      </c>
      <c r="R59" s="49">
        <v>4</v>
      </c>
      <c r="S59" s="49">
        <v>4</v>
      </c>
      <c r="T59" s="49">
        <v>5</v>
      </c>
      <c r="U59" s="49">
        <v>4</v>
      </c>
      <c r="V59" s="49">
        <v>4</v>
      </c>
      <c r="W59" s="49">
        <v>5</v>
      </c>
      <c r="X59" s="49">
        <v>4</v>
      </c>
      <c r="Y59" s="49">
        <v>4</v>
      </c>
      <c r="Z59" s="49">
        <v>4</v>
      </c>
      <c r="AA59" s="49">
        <v>4</v>
      </c>
      <c r="AB59" s="49">
        <v>4</v>
      </c>
      <c r="AC59" s="49">
        <v>4</v>
      </c>
      <c r="AD59" s="49">
        <v>4</v>
      </c>
      <c r="AE59" s="49">
        <v>3</v>
      </c>
      <c r="AF59" s="49">
        <v>4</v>
      </c>
      <c r="AG59" s="65">
        <f t="shared" si="1"/>
        <v>61</v>
      </c>
      <c r="AH59" s="49">
        <v>4</v>
      </c>
      <c r="AI59" s="49">
        <v>5</v>
      </c>
      <c r="AJ59" s="49">
        <v>5</v>
      </c>
      <c r="AK59" s="49">
        <v>5</v>
      </c>
      <c r="AL59" s="49">
        <v>5</v>
      </c>
      <c r="AM59" s="49">
        <v>5</v>
      </c>
      <c r="AN59" s="65">
        <f t="shared" si="2"/>
        <v>29</v>
      </c>
      <c r="AO59" s="49">
        <v>2</v>
      </c>
    </row>
    <row r="60" spans="1:41" x14ac:dyDescent="0.25">
      <c r="A60" s="43">
        <v>59</v>
      </c>
      <c r="B60" s="48" t="s">
        <v>458</v>
      </c>
      <c r="C60" s="54" t="s">
        <v>512</v>
      </c>
      <c r="D60" s="54" t="s">
        <v>153</v>
      </c>
      <c r="E60" s="52">
        <f>VLOOKUP(B60,'Nilai Raport'!$B$2:$D$215,3,0)</f>
        <v>83.07692307692308</v>
      </c>
      <c r="F60" s="45" cm="1">
        <f t="array" ref="F60">ROUND(E60:E60,0)</f>
        <v>83</v>
      </c>
      <c r="G60" s="48">
        <v>2</v>
      </c>
      <c r="H60" s="48">
        <v>3</v>
      </c>
      <c r="I60" s="48">
        <v>4</v>
      </c>
      <c r="J60" s="48">
        <v>1</v>
      </c>
      <c r="K60" s="48">
        <v>3</v>
      </c>
      <c r="L60" s="48">
        <v>2</v>
      </c>
      <c r="M60" s="48">
        <v>4</v>
      </c>
      <c r="N60" s="48">
        <v>1</v>
      </c>
      <c r="O60" s="48">
        <v>2</v>
      </c>
      <c r="P60" s="48">
        <v>3</v>
      </c>
      <c r="Q60" s="93">
        <f t="shared" si="0"/>
        <v>25</v>
      </c>
      <c r="R60" s="48">
        <v>5</v>
      </c>
      <c r="S60" s="48">
        <v>5</v>
      </c>
      <c r="T60" s="48">
        <v>4</v>
      </c>
      <c r="U60" s="48">
        <v>5</v>
      </c>
      <c r="V60" s="48">
        <v>5</v>
      </c>
      <c r="W60" s="48">
        <v>4</v>
      </c>
      <c r="X60" s="48">
        <v>4</v>
      </c>
      <c r="Y60" s="48">
        <v>5</v>
      </c>
      <c r="Z60" s="48">
        <v>5</v>
      </c>
      <c r="AA60" s="48">
        <v>5</v>
      </c>
      <c r="AB60" s="48">
        <v>5</v>
      </c>
      <c r="AC60" s="48">
        <v>5</v>
      </c>
      <c r="AD60" s="48">
        <v>5</v>
      </c>
      <c r="AE60" s="48">
        <v>5</v>
      </c>
      <c r="AF60" s="48">
        <v>4</v>
      </c>
      <c r="AG60" s="65">
        <f t="shared" si="1"/>
        <v>71</v>
      </c>
      <c r="AH60" s="48">
        <v>5</v>
      </c>
      <c r="AI60" s="48">
        <v>5</v>
      </c>
      <c r="AJ60" s="48">
        <v>4</v>
      </c>
      <c r="AK60" s="48">
        <v>5</v>
      </c>
      <c r="AL60" s="48">
        <v>5</v>
      </c>
      <c r="AM60" s="48">
        <v>5</v>
      </c>
      <c r="AN60" s="65">
        <f t="shared" si="2"/>
        <v>29</v>
      </c>
      <c r="AO60" s="48">
        <v>2</v>
      </c>
    </row>
    <row r="61" spans="1:41" x14ac:dyDescent="0.25">
      <c r="A61" s="43">
        <v>60</v>
      </c>
      <c r="B61" s="49" t="s">
        <v>459</v>
      </c>
      <c r="C61" s="55" t="s">
        <v>512</v>
      </c>
      <c r="D61" s="55" t="s">
        <v>153</v>
      </c>
      <c r="E61" s="52">
        <f>VLOOKUP(B61,'Nilai Raport'!$B$2:$D$215,3,0)</f>
        <v>81.230769230769226</v>
      </c>
      <c r="F61" s="45" cm="1">
        <f t="array" ref="F61">ROUND(E61:E61,0)</f>
        <v>81</v>
      </c>
      <c r="G61" s="49">
        <v>3</v>
      </c>
      <c r="H61" s="49">
        <v>3</v>
      </c>
      <c r="I61" s="49">
        <v>3</v>
      </c>
      <c r="J61" s="49">
        <v>3</v>
      </c>
      <c r="K61" s="49">
        <v>4</v>
      </c>
      <c r="L61" s="49">
        <v>1</v>
      </c>
      <c r="M61" s="49">
        <v>3</v>
      </c>
      <c r="N61" s="49">
        <v>3</v>
      </c>
      <c r="O61" s="49">
        <v>2</v>
      </c>
      <c r="P61" s="49">
        <v>3</v>
      </c>
      <c r="Q61" s="93">
        <f t="shared" si="0"/>
        <v>28</v>
      </c>
      <c r="R61" s="49">
        <v>4</v>
      </c>
      <c r="S61" s="49">
        <v>3</v>
      </c>
      <c r="T61" s="49">
        <v>3</v>
      </c>
      <c r="U61" s="49">
        <v>3</v>
      </c>
      <c r="V61" s="49">
        <v>3</v>
      </c>
      <c r="W61" s="49">
        <v>4</v>
      </c>
      <c r="X61" s="49">
        <v>3</v>
      </c>
      <c r="Y61" s="49">
        <v>5</v>
      </c>
      <c r="Z61" s="49">
        <v>3</v>
      </c>
      <c r="AA61" s="49">
        <v>3</v>
      </c>
      <c r="AB61" s="49">
        <v>3</v>
      </c>
      <c r="AC61" s="49">
        <v>3</v>
      </c>
      <c r="AD61" s="49">
        <v>3</v>
      </c>
      <c r="AE61" s="49">
        <v>3</v>
      </c>
      <c r="AF61" s="49">
        <v>5</v>
      </c>
      <c r="AG61" s="65">
        <f t="shared" si="1"/>
        <v>51</v>
      </c>
      <c r="AH61" s="49">
        <v>4</v>
      </c>
      <c r="AI61" s="49">
        <v>4</v>
      </c>
      <c r="AJ61" s="49">
        <v>4</v>
      </c>
      <c r="AK61" s="49">
        <v>4</v>
      </c>
      <c r="AL61" s="49">
        <v>4</v>
      </c>
      <c r="AM61" s="49">
        <v>4</v>
      </c>
      <c r="AN61" s="65">
        <f t="shared" si="2"/>
        <v>24</v>
      </c>
      <c r="AO61" s="49">
        <v>2</v>
      </c>
    </row>
    <row r="62" spans="1:41" x14ac:dyDescent="0.25">
      <c r="A62" s="43">
        <v>61</v>
      </c>
      <c r="B62" s="48" t="s">
        <v>460</v>
      </c>
      <c r="C62" s="54" t="s">
        <v>512</v>
      </c>
      <c r="D62" s="54" t="s">
        <v>153</v>
      </c>
      <c r="E62" s="52">
        <f>VLOOKUP(B62,'Nilai Raport'!$B$2:$D$215,3,0)</f>
        <v>83.230769230769226</v>
      </c>
      <c r="F62" s="45" cm="1">
        <f t="array" ref="F62">ROUND(E62:E62,0)</f>
        <v>83</v>
      </c>
      <c r="G62" s="48">
        <v>4</v>
      </c>
      <c r="H62" s="48">
        <v>4</v>
      </c>
      <c r="I62" s="48">
        <v>5</v>
      </c>
      <c r="J62" s="48">
        <v>5</v>
      </c>
      <c r="K62" s="48">
        <v>3</v>
      </c>
      <c r="L62" s="48">
        <v>5</v>
      </c>
      <c r="M62" s="48">
        <v>5</v>
      </c>
      <c r="N62" s="48">
        <v>5</v>
      </c>
      <c r="O62" s="48">
        <v>5</v>
      </c>
      <c r="P62" s="48">
        <v>5</v>
      </c>
      <c r="Q62" s="93">
        <f t="shared" si="0"/>
        <v>46</v>
      </c>
      <c r="R62" s="48">
        <v>5</v>
      </c>
      <c r="S62" s="48">
        <v>4</v>
      </c>
      <c r="T62" s="48">
        <v>5</v>
      </c>
      <c r="U62" s="48">
        <v>4</v>
      </c>
      <c r="V62" s="48">
        <v>5</v>
      </c>
      <c r="W62" s="48">
        <v>5</v>
      </c>
      <c r="X62" s="48">
        <v>5</v>
      </c>
      <c r="Y62" s="48">
        <v>5</v>
      </c>
      <c r="Z62" s="48">
        <v>5</v>
      </c>
      <c r="AA62" s="48">
        <v>5</v>
      </c>
      <c r="AB62" s="48">
        <v>4</v>
      </c>
      <c r="AC62" s="48">
        <v>5</v>
      </c>
      <c r="AD62" s="48">
        <v>5</v>
      </c>
      <c r="AE62" s="48">
        <v>5</v>
      </c>
      <c r="AF62" s="48">
        <v>5</v>
      </c>
      <c r="AG62" s="65">
        <f t="shared" si="1"/>
        <v>72</v>
      </c>
      <c r="AH62" s="48">
        <v>4</v>
      </c>
      <c r="AI62" s="48">
        <v>5</v>
      </c>
      <c r="AJ62" s="48">
        <v>5</v>
      </c>
      <c r="AK62" s="48">
        <v>5</v>
      </c>
      <c r="AL62" s="48">
        <v>5</v>
      </c>
      <c r="AM62" s="48">
        <v>5</v>
      </c>
      <c r="AN62" s="65">
        <f t="shared" si="2"/>
        <v>29</v>
      </c>
      <c r="AO62" s="48">
        <v>2</v>
      </c>
    </row>
    <row r="63" spans="1:41" x14ac:dyDescent="0.25">
      <c r="A63" s="43">
        <v>62</v>
      </c>
      <c r="B63" s="49" t="s">
        <v>461</v>
      </c>
      <c r="C63" s="55" t="s">
        <v>512</v>
      </c>
      <c r="D63" s="55" t="s">
        <v>153</v>
      </c>
      <c r="E63" s="52">
        <f>VLOOKUP(B63,'Nilai Raport'!$B$2:$D$215,3,0)</f>
        <v>82.461538461538467</v>
      </c>
      <c r="F63" s="45" cm="1">
        <f t="array" ref="F63">ROUND(E63:E63,0)</f>
        <v>82</v>
      </c>
      <c r="G63" s="49">
        <v>3</v>
      </c>
      <c r="H63" s="49">
        <v>3</v>
      </c>
      <c r="I63" s="49">
        <v>4</v>
      </c>
      <c r="J63" s="49">
        <v>3</v>
      </c>
      <c r="K63" s="49">
        <v>3</v>
      </c>
      <c r="L63" s="49">
        <v>1</v>
      </c>
      <c r="M63" s="49">
        <v>3</v>
      </c>
      <c r="N63" s="49">
        <v>4</v>
      </c>
      <c r="O63" s="49">
        <v>2</v>
      </c>
      <c r="P63" s="49">
        <v>4</v>
      </c>
      <c r="Q63" s="93">
        <f t="shared" si="0"/>
        <v>30</v>
      </c>
      <c r="R63" s="49">
        <v>3</v>
      </c>
      <c r="S63" s="49">
        <v>5</v>
      </c>
      <c r="T63" s="49">
        <v>4</v>
      </c>
      <c r="U63" s="49">
        <v>3</v>
      </c>
      <c r="V63" s="49">
        <v>4</v>
      </c>
      <c r="W63" s="49">
        <v>5</v>
      </c>
      <c r="X63" s="49">
        <v>5</v>
      </c>
      <c r="Y63" s="49">
        <v>4</v>
      </c>
      <c r="Z63" s="49">
        <v>4</v>
      </c>
      <c r="AA63" s="49">
        <v>4</v>
      </c>
      <c r="AB63" s="49">
        <v>4</v>
      </c>
      <c r="AC63" s="49">
        <v>4</v>
      </c>
      <c r="AD63" s="49">
        <v>4</v>
      </c>
      <c r="AE63" s="49">
        <v>4</v>
      </c>
      <c r="AF63" s="49">
        <v>4</v>
      </c>
      <c r="AG63" s="65">
        <f t="shared" si="1"/>
        <v>61</v>
      </c>
      <c r="AH63" s="49">
        <v>4</v>
      </c>
      <c r="AI63" s="49">
        <v>4</v>
      </c>
      <c r="AJ63" s="49">
        <v>4</v>
      </c>
      <c r="AK63" s="49">
        <v>3</v>
      </c>
      <c r="AL63" s="49">
        <v>3</v>
      </c>
      <c r="AM63" s="49">
        <v>3</v>
      </c>
      <c r="AN63" s="65">
        <f t="shared" si="2"/>
        <v>21</v>
      </c>
      <c r="AO63" s="49">
        <v>2</v>
      </c>
    </row>
    <row r="64" spans="1:41" x14ac:dyDescent="0.25">
      <c r="A64" s="43">
        <v>63</v>
      </c>
      <c r="B64" s="48" t="s">
        <v>464</v>
      </c>
      <c r="C64" s="54" t="s">
        <v>512</v>
      </c>
      <c r="D64" s="54" t="s">
        <v>153</v>
      </c>
      <c r="E64" s="52">
        <f>VLOOKUP(B64,'Nilai Raport'!$B$2:$D$215,3,0)</f>
        <v>84.07692307692308</v>
      </c>
      <c r="F64" s="45" cm="1">
        <f t="array" ref="F64">ROUND(E64:E64,0)</f>
        <v>84</v>
      </c>
      <c r="G64" s="48">
        <v>4</v>
      </c>
      <c r="H64" s="48">
        <v>5</v>
      </c>
      <c r="I64" s="48">
        <v>5</v>
      </c>
      <c r="J64" s="48">
        <v>5</v>
      </c>
      <c r="K64" s="48">
        <v>5</v>
      </c>
      <c r="L64" s="48">
        <v>5</v>
      </c>
      <c r="M64" s="48">
        <v>5</v>
      </c>
      <c r="N64" s="48">
        <v>5</v>
      </c>
      <c r="O64" s="48">
        <v>5</v>
      </c>
      <c r="P64" s="48">
        <v>5</v>
      </c>
      <c r="Q64" s="93">
        <f t="shared" si="0"/>
        <v>49</v>
      </c>
      <c r="R64" s="48">
        <v>3</v>
      </c>
      <c r="S64" s="48">
        <v>3</v>
      </c>
      <c r="T64" s="48">
        <v>3</v>
      </c>
      <c r="U64" s="48">
        <v>3</v>
      </c>
      <c r="V64" s="48">
        <v>4</v>
      </c>
      <c r="W64" s="48">
        <v>3</v>
      </c>
      <c r="X64" s="48">
        <v>5</v>
      </c>
      <c r="Y64" s="48">
        <v>3</v>
      </c>
      <c r="Z64" s="48">
        <v>3</v>
      </c>
      <c r="AA64" s="48">
        <v>4</v>
      </c>
      <c r="AB64" s="48">
        <v>3</v>
      </c>
      <c r="AC64" s="48">
        <v>4</v>
      </c>
      <c r="AD64" s="48">
        <v>5</v>
      </c>
      <c r="AE64" s="48">
        <v>3</v>
      </c>
      <c r="AF64" s="48">
        <v>4</v>
      </c>
      <c r="AG64" s="65">
        <f t="shared" si="1"/>
        <v>53</v>
      </c>
      <c r="AH64" s="48">
        <v>4</v>
      </c>
      <c r="AI64" s="48">
        <v>4</v>
      </c>
      <c r="AJ64" s="48">
        <v>3</v>
      </c>
      <c r="AK64" s="48">
        <v>5</v>
      </c>
      <c r="AL64" s="48">
        <v>5</v>
      </c>
      <c r="AM64" s="48">
        <v>5</v>
      </c>
      <c r="AN64" s="65">
        <f t="shared" si="2"/>
        <v>26</v>
      </c>
      <c r="AO64" s="48">
        <v>2</v>
      </c>
    </row>
    <row r="65" spans="1:41" x14ac:dyDescent="0.25">
      <c r="A65" s="43">
        <v>64</v>
      </c>
      <c r="B65" s="49" t="s">
        <v>466</v>
      </c>
      <c r="C65" s="55" t="s">
        <v>512</v>
      </c>
      <c r="D65" s="55" t="s">
        <v>153</v>
      </c>
      <c r="E65" s="52">
        <f>VLOOKUP(B65,'Nilai Raport'!$B$2:$D$215,3,0)</f>
        <v>83.538461538461533</v>
      </c>
      <c r="F65" s="45" cm="1">
        <f t="array" ref="F65">ROUND(E65:E65,0)</f>
        <v>84</v>
      </c>
      <c r="G65" s="49">
        <v>2</v>
      </c>
      <c r="H65" s="49">
        <v>1</v>
      </c>
      <c r="I65" s="49">
        <v>3</v>
      </c>
      <c r="J65" s="49">
        <v>2</v>
      </c>
      <c r="K65" s="49">
        <v>3</v>
      </c>
      <c r="L65" s="49">
        <v>2</v>
      </c>
      <c r="M65" s="49">
        <v>1</v>
      </c>
      <c r="N65" s="49">
        <v>2</v>
      </c>
      <c r="O65" s="49">
        <v>1</v>
      </c>
      <c r="P65" s="49">
        <v>4</v>
      </c>
      <c r="Q65" s="93">
        <f t="shared" si="0"/>
        <v>21</v>
      </c>
      <c r="R65" s="49">
        <v>3</v>
      </c>
      <c r="S65" s="49">
        <v>4</v>
      </c>
      <c r="T65" s="49">
        <v>3</v>
      </c>
      <c r="U65" s="49">
        <v>4</v>
      </c>
      <c r="V65" s="49">
        <v>3</v>
      </c>
      <c r="W65" s="49">
        <v>3</v>
      </c>
      <c r="X65" s="49">
        <v>4</v>
      </c>
      <c r="Y65" s="49">
        <v>3</v>
      </c>
      <c r="Z65" s="49">
        <v>3</v>
      </c>
      <c r="AA65" s="49">
        <v>3</v>
      </c>
      <c r="AB65" s="49">
        <v>4</v>
      </c>
      <c r="AC65" s="49">
        <v>3</v>
      </c>
      <c r="AD65" s="49">
        <v>3</v>
      </c>
      <c r="AE65" s="49">
        <v>2</v>
      </c>
      <c r="AF65" s="49">
        <v>3</v>
      </c>
      <c r="AG65" s="65">
        <f t="shared" si="1"/>
        <v>48</v>
      </c>
      <c r="AH65" s="49">
        <v>3</v>
      </c>
      <c r="AI65" s="49">
        <v>3</v>
      </c>
      <c r="AJ65" s="49">
        <v>4</v>
      </c>
      <c r="AK65" s="49">
        <v>3</v>
      </c>
      <c r="AL65" s="49">
        <v>4</v>
      </c>
      <c r="AM65" s="49">
        <v>5</v>
      </c>
      <c r="AN65" s="65">
        <f t="shared" si="2"/>
        <v>22</v>
      </c>
      <c r="AO65" s="49">
        <v>2</v>
      </c>
    </row>
    <row r="66" spans="1:41" x14ac:dyDescent="0.25">
      <c r="A66" s="43">
        <v>65</v>
      </c>
      <c r="B66" s="48" t="s">
        <v>468</v>
      </c>
      <c r="C66" s="54" t="s">
        <v>512</v>
      </c>
      <c r="D66" s="54" t="s">
        <v>153</v>
      </c>
      <c r="E66" s="52">
        <f>VLOOKUP(B66,'Nilai Raport'!$B$2:$D$215,3,0)</f>
        <v>83.538461538461533</v>
      </c>
      <c r="F66" s="45" cm="1">
        <f t="array" ref="F66">ROUND(E66:E66,0)</f>
        <v>84</v>
      </c>
      <c r="G66" s="48">
        <v>5</v>
      </c>
      <c r="H66" s="48">
        <v>5</v>
      </c>
      <c r="I66" s="48">
        <v>5</v>
      </c>
      <c r="J66" s="48">
        <v>5</v>
      </c>
      <c r="K66" s="48">
        <v>4</v>
      </c>
      <c r="L66" s="48">
        <v>5</v>
      </c>
      <c r="M66" s="48">
        <v>5</v>
      </c>
      <c r="N66" s="48">
        <v>5</v>
      </c>
      <c r="O66" s="48">
        <v>5</v>
      </c>
      <c r="P66" s="48">
        <v>5</v>
      </c>
      <c r="Q66" s="93">
        <f t="shared" si="0"/>
        <v>49</v>
      </c>
      <c r="R66" s="48">
        <v>5</v>
      </c>
      <c r="S66" s="48">
        <v>5</v>
      </c>
      <c r="T66" s="48">
        <v>5</v>
      </c>
      <c r="U66" s="48">
        <v>5</v>
      </c>
      <c r="V66" s="48">
        <v>5</v>
      </c>
      <c r="W66" s="48">
        <v>5</v>
      </c>
      <c r="X66" s="48">
        <v>5</v>
      </c>
      <c r="Y66" s="48">
        <v>5</v>
      </c>
      <c r="Z66" s="48">
        <v>5</v>
      </c>
      <c r="AA66" s="48">
        <v>5</v>
      </c>
      <c r="AB66" s="48">
        <v>4</v>
      </c>
      <c r="AC66" s="48">
        <v>5</v>
      </c>
      <c r="AD66" s="48">
        <v>5</v>
      </c>
      <c r="AE66" s="48">
        <v>5</v>
      </c>
      <c r="AF66" s="48">
        <v>5</v>
      </c>
      <c r="AG66" s="65">
        <f t="shared" si="1"/>
        <v>74</v>
      </c>
      <c r="AH66" s="48">
        <v>4</v>
      </c>
      <c r="AI66" s="48">
        <v>5</v>
      </c>
      <c r="AJ66" s="48">
        <v>5</v>
      </c>
      <c r="AK66" s="48">
        <v>4</v>
      </c>
      <c r="AL66" s="48">
        <v>3</v>
      </c>
      <c r="AM66" s="48">
        <v>5</v>
      </c>
      <c r="AN66" s="65">
        <f t="shared" si="2"/>
        <v>26</v>
      </c>
      <c r="AO66" s="48">
        <v>2</v>
      </c>
    </row>
    <row r="67" spans="1:41" x14ac:dyDescent="0.25">
      <c r="A67" s="43">
        <v>66</v>
      </c>
      <c r="B67" s="49" t="s">
        <v>469</v>
      </c>
      <c r="C67" s="55" t="s">
        <v>512</v>
      </c>
      <c r="D67" s="55" t="s">
        <v>153</v>
      </c>
      <c r="E67" s="52">
        <f>VLOOKUP(B67,'Nilai Raport'!$B$2:$D$215,3,0)</f>
        <v>84.15384615384616</v>
      </c>
      <c r="F67" s="45" cm="1">
        <f t="array" ref="F67">ROUND(E67:E67,0)</f>
        <v>84</v>
      </c>
      <c r="G67" s="49">
        <v>5</v>
      </c>
      <c r="H67" s="49">
        <v>5</v>
      </c>
      <c r="I67" s="49">
        <v>5</v>
      </c>
      <c r="J67" s="49">
        <v>5</v>
      </c>
      <c r="K67" s="49">
        <v>5</v>
      </c>
      <c r="L67" s="49">
        <v>4</v>
      </c>
      <c r="M67" s="49">
        <v>5</v>
      </c>
      <c r="N67" s="49">
        <v>5</v>
      </c>
      <c r="O67" s="49">
        <v>5</v>
      </c>
      <c r="P67" s="49">
        <v>5</v>
      </c>
      <c r="Q67" s="93">
        <f t="shared" ref="Q67:Q130" si="3">SUM(G67:P67)</f>
        <v>49</v>
      </c>
      <c r="R67" s="49">
        <v>4</v>
      </c>
      <c r="S67" s="49">
        <v>2</v>
      </c>
      <c r="T67" s="49">
        <v>4</v>
      </c>
      <c r="U67" s="49">
        <v>3</v>
      </c>
      <c r="V67" s="49">
        <v>4</v>
      </c>
      <c r="W67" s="49">
        <v>4</v>
      </c>
      <c r="X67" s="49">
        <v>3</v>
      </c>
      <c r="Y67" s="49">
        <v>5</v>
      </c>
      <c r="Z67" s="49">
        <v>3</v>
      </c>
      <c r="AA67" s="49">
        <v>4</v>
      </c>
      <c r="AB67" s="49">
        <v>4</v>
      </c>
      <c r="AC67" s="49">
        <v>4</v>
      </c>
      <c r="AD67" s="49">
        <v>4</v>
      </c>
      <c r="AE67" s="49">
        <v>3</v>
      </c>
      <c r="AF67" s="49">
        <v>4</v>
      </c>
      <c r="AG67" s="65">
        <f t="shared" ref="AG67:AG130" si="4">SUM(R67:AF67)</f>
        <v>55</v>
      </c>
      <c r="AH67" s="49">
        <v>4</v>
      </c>
      <c r="AI67" s="49">
        <v>4</v>
      </c>
      <c r="AJ67" s="49">
        <v>4</v>
      </c>
      <c r="AK67" s="49">
        <v>3</v>
      </c>
      <c r="AL67" s="49">
        <v>4</v>
      </c>
      <c r="AM67" s="49">
        <v>4</v>
      </c>
      <c r="AN67" s="65">
        <f t="shared" ref="AN67:AN130" si="5">SUM(AH67:AM67)</f>
        <v>23</v>
      </c>
      <c r="AO67" s="49">
        <v>2</v>
      </c>
    </row>
    <row r="68" spans="1:41" x14ac:dyDescent="0.25">
      <c r="A68" s="43">
        <v>67</v>
      </c>
      <c r="B68" s="42" t="s">
        <v>471</v>
      </c>
      <c r="C68" s="54" t="s">
        <v>512</v>
      </c>
      <c r="D68" s="54" t="s">
        <v>153</v>
      </c>
      <c r="E68" s="52">
        <f>VLOOKUP(B68,'Nilai Raport'!$B$2:$D$215,3,0)</f>
        <v>82.538461538461533</v>
      </c>
      <c r="F68" s="45" cm="1">
        <f t="array" ref="F68">ROUND(E68:E68,0)</f>
        <v>83</v>
      </c>
      <c r="G68" s="48">
        <v>5</v>
      </c>
      <c r="H68" s="48">
        <v>5</v>
      </c>
      <c r="I68" s="48">
        <v>5</v>
      </c>
      <c r="J68" s="48">
        <v>5</v>
      </c>
      <c r="K68" s="48">
        <v>4</v>
      </c>
      <c r="L68" s="48">
        <v>5</v>
      </c>
      <c r="M68" s="48">
        <v>5</v>
      </c>
      <c r="N68" s="48">
        <v>5</v>
      </c>
      <c r="O68" s="48">
        <v>5</v>
      </c>
      <c r="P68" s="48">
        <v>5</v>
      </c>
      <c r="Q68" s="93">
        <f t="shared" si="3"/>
        <v>49</v>
      </c>
      <c r="R68" s="48">
        <v>4</v>
      </c>
      <c r="S68" s="48">
        <v>4</v>
      </c>
      <c r="T68" s="48">
        <v>3</v>
      </c>
      <c r="U68" s="48">
        <v>3</v>
      </c>
      <c r="V68" s="48">
        <v>3</v>
      </c>
      <c r="W68" s="48">
        <v>4</v>
      </c>
      <c r="X68" s="48">
        <v>4</v>
      </c>
      <c r="Y68" s="48">
        <v>5</v>
      </c>
      <c r="Z68" s="48">
        <v>3</v>
      </c>
      <c r="AA68" s="48">
        <v>4</v>
      </c>
      <c r="AB68" s="48">
        <v>4</v>
      </c>
      <c r="AC68" s="48">
        <v>3</v>
      </c>
      <c r="AD68" s="48">
        <v>4</v>
      </c>
      <c r="AE68" s="48">
        <v>3</v>
      </c>
      <c r="AF68" s="48">
        <v>4</v>
      </c>
      <c r="AG68" s="65">
        <f t="shared" si="4"/>
        <v>55</v>
      </c>
      <c r="AH68" s="48">
        <v>5</v>
      </c>
      <c r="AI68" s="48">
        <v>5</v>
      </c>
      <c r="AJ68" s="48">
        <v>5</v>
      </c>
      <c r="AK68" s="48">
        <v>5</v>
      </c>
      <c r="AL68" s="48">
        <v>5</v>
      </c>
      <c r="AM68" s="48">
        <v>5</v>
      </c>
      <c r="AN68" s="65">
        <f t="shared" si="5"/>
        <v>30</v>
      </c>
      <c r="AO68" s="48">
        <v>2</v>
      </c>
    </row>
    <row r="69" spans="1:41" x14ac:dyDescent="0.25">
      <c r="A69" s="43">
        <v>68</v>
      </c>
      <c r="B69" s="49" t="s">
        <v>473</v>
      </c>
      <c r="C69" s="55" t="s">
        <v>512</v>
      </c>
      <c r="D69" s="55" t="s">
        <v>153</v>
      </c>
      <c r="E69" s="52">
        <f>VLOOKUP(B69,'Nilai Raport'!$B$2:$D$215,3,0)</f>
        <v>84.538461538461533</v>
      </c>
      <c r="F69" s="45" cm="1">
        <f t="array" ref="F69">ROUND(E69:E69,0)</f>
        <v>85</v>
      </c>
      <c r="G69" s="49">
        <v>2</v>
      </c>
      <c r="H69" s="49">
        <v>1</v>
      </c>
      <c r="I69" s="49">
        <v>2</v>
      </c>
      <c r="J69" s="49">
        <v>3</v>
      </c>
      <c r="K69" s="49">
        <v>3</v>
      </c>
      <c r="L69" s="49">
        <v>2</v>
      </c>
      <c r="M69" s="49">
        <v>3</v>
      </c>
      <c r="N69" s="49">
        <v>2</v>
      </c>
      <c r="O69" s="49">
        <v>2</v>
      </c>
      <c r="P69" s="49">
        <v>4</v>
      </c>
      <c r="Q69" s="93">
        <f t="shared" si="3"/>
        <v>24</v>
      </c>
      <c r="R69" s="49">
        <v>3</v>
      </c>
      <c r="S69" s="49">
        <v>3</v>
      </c>
      <c r="T69" s="49">
        <v>4</v>
      </c>
      <c r="U69" s="49">
        <v>3</v>
      </c>
      <c r="V69" s="49">
        <v>4</v>
      </c>
      <c r="W69" s="49">
        <v>4</v>
      </c>
      <c r="X69" s="49">
        <v>3</v>
      </c>
      <c r="Y69" s="49">
        <v>3</v>
      </c>
      <c r="Z69" s="49">
        <v>4</v>
      </c>
      <c r="AA69" s="49">
        <v>3</v>
      </c>
      <c r="AB69" s="49">
        <v>4</v>
      </c>
      <c r="AC69" s="49">
        <v>4</v>
      </c>
      <c r="AD69" s="49">
        <v>3</v>
      </c>
      <c r="AE69" s="49">
        <v>3</v>
      </c>
      <c r="AF69" s="49">
        <v>4</v>
      </c>
      <c r="AG69" s="65">
        <f t="shared" si="4"/>
        <v>52</v>
      </c>
      <c r="AH69" s="49">
        <v>5</v>
      </c>
      <c r="AI69" s="49">
        <v>4</v>
      </c>
      <c r="AJ69" s="49">
        <v>5</v>
      </c>
      <c r="AK69" s="49">
        <v>5</v>
      </c>
      <c r="AL69" s="49">
        <v>5</v>
      </c>
      <c r="AM69" s="49">
        <v>5</v>
      </c>
      <c r="AN69" s="65">
        <f t="shared" si="5"/>
        <v>29</v>
      </c>
      <c r="AO69" s="49">
        <v>2</v>
      </c>
    </row>
    <row r="70" spans="1:41" x14ac:dyDescent="0.25">
      <c r="A70" s="43">
        <v>69</v>
      </c>
      <c r="B70" s="48" t="s">
        <v>474</v>
      </c>
      <c r="C70" s="54" t="s">
        <v>512</v>
      </c>
      <c r="D70" s="54" t="s">
        <v>153</v>
      </c>
      <c r="E70" s="52">
        <f>VLOOKUP(B70,'Nilai Raport'!$B$2:$D$215,3,0)</f>
        <v>84.307692307692307</v>
      </c>
      <c r="F70" s="45" cm="1">
        <f t="array" ref="F70">ROUND(E70:E70,0)</f>
        <v>84</v>
      </c>
      <c r="G70" s="48">
        <v>5</v>
      </c>
      <c r="H70" s="48">
        <v>4</v>
      </c>
      <c r="I70" s="48">
        <v>5</v>
      </c>
      <c r="J70" s="48">
        <v>5</v>
      </c>
      <c r="K70" s="48">
        <v>5</v>
      </c>
      <c r="L70" s="48">
        <v>5</v>
      </c>
      <c r="M70" s="48">
        <v>5</v>
      </c>
      <c r="N70" s="48">
        <v>5</v>
      </c>
      <c r="O70" s="48">
        <v>5</v>
      </c>
      <c r="P70" s="48">
        <v>5</v>
      </c>
      <c r="Q70" s="93">
        <f t="shared" si="3"/>
        <v>49</v>
      </c>
      <c r="R70" s="48">
        <v>5</v>
      </c>
      <c r="S70" s="48">
        <v>4</v>
      </c>
      <c r="T70" s="48">
        <v>5</v>
      </c>
      <c r="U70" s="48">
        <v>5</v>
      </c>
      <c r="V70" s="48">
        <v>5</v>
      </c>
      <c r="W70" s="48">
        <v>5</v>
      </c>
      <c r="X70" s="48">
        <v>5</v>
      </c>
      <c r="Y70" s="48">
        <v>4</v>
      </c>
      <c r="Z70" s="48">
        <v>5</v>
      </c>
      <c r="AA70" s="48">
        <v>5</v>
      </c>
      <c r="AB70" s="48">
        <v>5</v>
      </c>
      <c r="AC70" s="48">
        <v>5</v>
      </c>
      <c r="AD70" s="48">
        <v>5</v>
      </c>
      <c r="AE70" s="48">
        <v>3</v>
      </c>
      <c r="AF70" s="48">
        <v>5</v>
      </c>
      <c r="AG70" s="65">
        <f t="shared" si="4"/>
        <v>71</v>
      </c>
      <c r="AH70" s="48">
        <v>4</v>
      </c>
      <c r="AI70" s="48">
        <v>4</v>
      </c>
      <c r="AJ70" s="48">
        <v>4</v>
      </c>
      <c r="AK70" s="48">
        <v>5</v>
      </c>
      <c r="AL70" s="48">
        <v>5</v>
      </c>
      <c r="AM70" s="48">
        <v>5</v>
      </c>
      <c r="AN70" s="65">
        <f t="shared" si="5"/>
        <v>27</v>
      </c>
      <c r="AO70" s="48">
        <v>2</v>
      </c>
    </row>
    <row r="71" spans="1:41" x14ac:dyDescent="0.25">
      <c r="A71" s="43">
        <v>70</v>
      </c>
      <c r="B71" s="49" t="s">
        <v>374</v>
      </c>
      <c r="C71" s="55" t="s">
        <v>511</v>
      </c>
      <c r="D71" s="55" t="s">
        <v>91</v>
      </c>
      <c r="E71" s="53">
        <f>VLOOKUP(B71,'Nilai Raport'!$B$2:$D$215,3,0)</f>
        <v>83.230769230000007</v>
      </c>
      <c r="F71" s="45" cm="1">
        <f t="array" ref="F71">ROUND(E71:E71,0)</f>
        <v>83</v>
      </c>
      <c r="G71" s="49">
        <v>4</v>
      </c>
      <c r="H71" s="49">
        <v>5</v>
      </c>
      <c r="I71" s="49">
        <v>5</v>
      </c>
      <c r="J71" s="49">
        <v>4</v>
      </c>
      <c r="K71" s="49">
        <v>3</v>
      </c>
      <c r="L71" s="49">
        <v>4</v>
      </c>
      <c r="M71" s="49">
        <v>5</v>
      </c>
      <c r="N71" s="49">
        <v>4</v>
      </c>
      <c r="O71" s="49">
        <v>5</v>
      </c>
      <c r="P71" s="49">
        <v>5</v>
      </c>
      <c r="Q71" s="93">
        <f t="shared" si="3"/>
        <v>44</v>
      </c>
      <c r="R71" s="49">
        <v>4</v>
      </c>
      <c r="S71" s="49">
        <v>4</v>
      </c>
      <c r="T71" s="49">
        <v>5</v>
      </c>
      <c r="U71" s="49">
        <v>3</v>
      </c>
      <c r="V71" s="49">
        <v>4</v>
      </c>
      <c r="W71" s="49">
        <v>4</v>
      </c>
      <c r="X71" s="49">
        <v>4</v>
      </c>
      <c r="Y71" s="49">
        <v>4</v>
      </c>
      <c r="Z71" s="49">
        <v>5</v>
      </c>
      <c r="AA71" s="49">
        <v>5</v>
      </c>
      <c r="AB71" s="49">
        <v>5</v>
      </c>
      <c r="AC71" s="49">
        <v>5</v>
      </c>
      <c r="AD71" s="49">
        <v>4</v>
      </c>
      <c r="AE71" s="49">
        <v>4</v>
      </c>
      <c r="AF71" s="49">
        <v>5</v>
      </c>
      <c r="AG71" s="65">
        <f t="shared" si="4"/>
        <v>65</v>
      </c>
      <c r="AH71" s="49">
        <v>4</v>
      </c>
      <c r="AI71" s="49">
        <v>4</v>
      </c>
      <c r="AJ71" s="49">
        <v>4</v>
      </c>
      <c r="AK71" s="49">
        <v>4</v>
      </c>
      <c r="AL71" s="49">
        <v>4</v>
      </c>
      <c r="AM71" s="49">
        <v>4</v>
      </c>
      <c r="AN71" s="65">
        <f t="shared" si="5"/>
        <v>24</v>
      </c>
      <c r="AO71" s="49">
        <v>2</v>
      </c>
    </row>
    <row r="72" spans="1:41" x14ac:dyDescent="0.25">
      <c r="A72" s="43">
        <v>71</v>
      </c>
      <c r="B72" s="48" t="s">
        <v>377</v>
      </c>
      <c r="C72" s="54" t="s">
        <v>512</v>
      </c>
      <c r="D72" s="54" t="s">
        <v>91</v>
      </c>
      <c r="E72" s="53">
        <f>VLOOKUP(B72,'Nilai Raport'!$B$2:$D$215,3,0)</f>
        <v>84.230769230000007</v>
      </c>
      <c r="F72" s="45" cm="1">
        <f t="array" ref="F72">ROUND(E72:E72,0)</f>
        <v>84</v>
      </c>
      <c r="G72" s="48">
        <v>5</v>
      </c>
      <c r="H72" s="48">
        <v>5</v>
      </c>
      <c r="I72" s="48">
        <v>5</v>
      </c>
      <c r="J72" s="48">
        <v>5</v>
      </c>
      <c r="K72" s="48">
        <v>3</v>
      </c>
      <c r="L72" s="48">
        <v>5</v>
      </c>
      <c r="M72" s="48">
        <v>5</v>
      </c>
      <c r="N72" s="48">
        <v>5</v>
      </c>
      <c r="O72" s="48">
        <v>5</v>
      </c>
      <c r="P72" s="48">
        <v>5</v>
      </c>
      <c r="Q72" s="93">
        <f t="shared" si="3"/>
        <v>48</v>
      </c>
      <c r="R72" s="48">
        <v>4</v>
      </c>
      <c r="S72" s="48">
        <v>3</v>
      </c>
      <c r="T72" s="48">
        <v>3</v>
      </c>
      <c r="U72" s="48">
        <v>3</v>
      </c>
      <c r="V72" s="48">
        <v>4</v>
      </c>
      <c r="W72" s="48">
        <v>4</v>
      </c>
      <c r="X72" s="48">
        <v>3</v>
      </c>
      <c r="Y72" s="48">
        <v>5</v>
      </c>
      <c r="Z72" s="48">
        <v>4</v>
      </c>
      <c r="AA72" s="48">
        <v>5</v>
      </c>
      <c r="AB72" s="48">
        <v>4</v>
      </c>
      <c r="AC72" s="48">
        <v>4</v>
      </c>
      <c r="AD72" s="48">
        <v>5</v>
      </c>
      <c r="AE72" s="48">
        <v>4</v>
      </c>
      <c r="AF72" s="48">
        <v>4</v>
      </c>
      <c r="AG72" s="65">
        <f t="shared" si="4"/>
        <v>59</v>
      </c>
      <c r="AH72" s="48">
        <v>3</v>
      </c>
      <c r="AI72" s="48">
        <v>4</v>
      </c>
      <c r="AJ72" s="48">
        <v>3</v>
      </c>
      <c r="AK72" s="48">
        <v>3</v>
      </c>
      <c r="AL72" s="48">
        <v>4</v>
      </c>
      <c r="AM72" s="48">
        <v>4</v>
      </c>
      <c r="AN72" s="65">
        <f t="shared" si="5"/>
        <v>21</v>
      </c>
      <c r="AO72" s="48">
        <v>2</v>
      </c>
    </row>
    <row r="73" spans="1:41" x14ac:dyDescent="0.25">
      <c r="A73" s="43">
        <v>72</v>
      </c>
      <c r="B73" s="49" t="s">
        <v>378</v>
      </c>
      <c r="C73" s="55" t="s">
        <v>512</v>
      </c>
      <c r="D73" s="55" t="s">
        <v>91</v>
      </c>
      <c r="E73" s="53">
        <f>VLOOKUP(B73,'Nilai Raport'!$B$2:$D$215,3,0)</f>
        <v>86.307692309999993</v>
      </c>
      <c r="F73" s="45" cm="1">
        <f t="array" ref="F73">ROUND(E73:E73,0)</f>
        <v>86</v>
      </c>
      <c r="G73" s="49">
        <v>4</v>
      </c>
      <c r="H73" s="49">
        <v>4</v>
      </c>
      <c r="I73" s="49">
        <v>4</v>
      </c>
      <c r="J73" s="49">
        <v>4</v>
      </c>
      <c r="K73" s="49">
        <v>3</v>
      </c>
      <c r="L73" s="49">
        <v>4</v>
      </c>
      <c r="M73" s="49">
        <v>4</v>
      </c>
      <c r="N73" s="49">
        <v>4</v>
      </c>
      <c r="O73" s="49">
        <v>5</v>
      </c>
      <c r="P73" s="49">
        <v>5</v>
      </c>
      <c r="Q73" s="93">
        <f t="shared" si="3"/>
        <v>41</v>
      </c>
      <c r="R73" s="49">
        <v>4</v>
      </c>
      <c r="S73" s="49">
        <v>3</v>
      </c>
      <c r="T73" s="49">
        <v>4</v>
      </c>
      <c r="U73" s="49">
        <v>5</v>
      </c>
      <c r="V73" s="49">
        <v>4</v>
      </c>
      <c r="W73" s="49">
        <v>4</v>
      </c>
      <c r="X73" s="49">
        <v>3</v>
      </c>
      <c r="Y73" s="49">
        <v>4</v>
      </c>
      <c r="Z73" s="49">
        <v>4</v>
      </c>
      <c r="AA73" s="49">
        <v>5</v>
      </c>
      <c r="AB73" s="49">
        <v>4</v>
      </c>
      <c r="AC73" s="49">
        <v>4</v>
      </c>
      <c r="AD73" s="49">
        <v>4</v>
      </c>
      <c r="AE73" s="49">
        <v>4</v>
      </c>
      <c r="AF73" s="49">
        <v>3</v>
      </c>
      <c r="AG73" s="65">
        <f t="shared" si="4"/>
        <v>59</v>
      </c>
      <c r="AH73" s="49">
        <v>4</v>
      </c>
      <c r="AI73" s="49">
        <v>5</v>
      </c>
      <c r="AJ73" s="49">
        <v>5</v>
      </c>
      <c r="AK73" s="49">
        <v>3</v>
      </c>
      <c r="AL73" s="49">
        <v>3</v>
      </c>
      <c r="AM73" s="49">
        <v>4</v>
      </c>
      <c r="AN73" s="65">
        <f t="shared" si="5"/>
        <v>24</v>
      </c>
      <c r="AO73" s="49">
        <v>3</v>
      </c>
    </row>
    <row r="74" spans="1:41" x14ac:dyDescent="0.25">
      <c r="A74" s="43">
        <v>73</v>
      </c>
      <c r="B74" s="48" t="s">
        <v>379</v>
      </c>
      <c r="C74" s="54" t="s">
        <v>512</v>
      </c>
      <c r="D74" s="54" t="s">
        <v>91</v>
      </c>
      <c r="E74" s="53">
        <f>VLOOKUP(B74,'Nilai Raport'!$B$2:$D$215,3,0)</f>
        <v>84.61538462</v>
      </c>
      <c r="F74" s="45" cm="1">
        <f t="array" ref="F74">ROUND(E74:E74,0)</f>
        <v>85</v>
      </c>
      <c r="G74" s="48">
        <v>5</v>
      </c>
      <c r="H74" s="48">
        <v>3</v>
      </c>
      <c r="I74" s="48">
        <v>5</v>
      </c>
      <c r="J74" s="48">
        <v>5</v>
      </c>
      <c r="K74" s="48">
        <v>5</v>
      </c>
      <c r="L74" s="48">
        <v>5</v>
      </c>
      <c r="M74" s="48">
        <v>5</v>
      </c>
      <c r="N74" s="48">
        <v>5</v>
      </c>
      <c r="O74" s="48">
        <v>5</v>
      </c>
      <c r="P74" s="48">
        <v>5</v>
      </c>
      <c r="Q74" s="93">
        <f t="shared" si="3"/>
        <v>48</v>
      </c>
      <c r="R74" s="48">
        <v>5</v>
      </c>
      <c r="S74" s="48">
        <v>5</v>
      </c>
      <c r="T74" s="48">
        <v>4</v>
      </c>
      <c r="U74" s="48">
        <v>4</v>
      </c>
      <c r="V74" s="48">
        <v>5</v>
      </c>
      <c r="W74" s="48">
        <v>5</v>
      </c>
      <c r="X74" s="48">
        <v>5</v>
      </c>
      <c r="Y74" s="48">
        <v>5</v>
      </c>
      <c r="Z74" s="48">
        <v>5</v>
      </c>
      <c r="AA74" s="48">
        <v>5</v>
      </c>
      <c r="AB74" s="48">
        <v>5</v>
      </c>
      <c r="AC74" s="48">
        <v>5</v>
      </c>
      <c r="AD74" s="48">
        <v>5</v>
      </c>
      <c r="AE74" s="48">
        <v>4</v>
      </c>
      <c r="AF74" s="48">
        <v>5</v>
      </c>
      <c r="AG74" s="65">
        <f t="shared" si="4"/>
        <v>72</v>
      </c>
      <c r="AH74" s="48">
        <v>5</v>
      </c>
      <c r="AI74" s="48">
        <v>5</v>
      </c>
      <c r="AJ74" s="48">
        <v>5</v>
      </c>
      <c r="AK74" s="48">
        <v>5</v>
      </c>
      <c r="AL74" s="48">
        <v>5</v>
      </c>
      <c r="AM74" s="48">
        <v>5</v>
      </c>
      <c r="AN74" s="65">
        <f t="shared" si="5"/>
        <v>30</v>
      </c>
      <c r="AO74" s="48">
        <v>2</v>
      </c>
    </row>
    <row r="75" spans="1:41" x14ac:dyDescent="0.25">
      <c r="A75" s="43">
        <v>74</v>
      </c>
      <c r="B75" s="49" t="s">
        <v>382</v>
      </c>
      <c r="C75" s="55" t="s">
        <v>512</v>
      </c>
      <c r="D75" s="55" t="s">
        <v>91</v>
      </c>
      <c r="E75" s="53">
        <f>VLOOKUP(B75,'Nilai Raport'!$B$2:$D$215,3,0)</f>
        <v>84.153846150000007</v>
      </c>
      <c r="F75" s="45" cm="1">
        <f t="array" ref="F75">ROUND(E75:E75,0)</f>
        <v>84</v>
      </c>
      <c r="G75" s="49">
        <v>3</v>
      </c>
      <c r="H75" s="49">
        <v>4</v>
      </c>
      <c r="I75" s="49">
        <v>4</v>
      </c>
      <c r="J75" s="49">
        <v>4</v>
      </c>
      <c r="K75" s="49">
        <v>3</v>
      </c>
      <c r="L75" s="49">
        <v>4</v>
      </c>
      <c r="M75" s="49">
        <v>4</v>
      </c>
      <c r="N75" s="49">
        <v>4</v>
      </c>
      <c r="O75" s="49">
        <v>4</v>
      </c>
      <c r="P75" s="49">
        <v>5</v>
      </c>
      <c r="Q75" s="93">
        <f t="shared" si="3"/>
        <v>39</v>
      </c>
      <c r="R75" s="49">
        <v>5</v>
      </c>
      <c r="S75" s="49">
        <v>5</v>
      </c>
      <c r="T75" s="49">
        <v>4</v>
      </c>
      <c r="U75" s="49">
        <v>3</v>
      </c>
      <c r="V75" s="49">
        <v>3</v>
      </c>
      <c r="W75" s="49">
        <v>4</v>
      </c>
      <c r="X75" s="49">
        <v>5</v>
      </c>
      <c r="Y75" s="49">
        <v>5</v>
      </c>
      <c r="Z75" s="49">
        <v>5</v>
      </c>
      <c r="AA75" s="49">
        <v>5</v>
      </c>
      <c r="AB75" s="49">
        <v>5</v>
      </c>
      <c r="AC75" s="49">
        <v>4</v>
      </c>
      <c r="AD75" s="49">
        <v>5</v>
      </c>
      <c r="AE75" s="49">
        <v>4</v>
      </c>
      <c r="AF75" s="49">
        <v>4</v>
      </c>
      <c r="AG75" s="65">
        <f t="shared" si="4"/>
        <v>66</v>
      </c>
      <c r="AH75" s="49">
        <v>5</v>
      </c>
      <c r="AI75" s="49">
        <v>4</v>
      </c>
      <c r="AJ75" s="49">
        <v>5</v>
      </c>
      <c r="AK75" s="49">
        <v>5</v>
      </c>
      <c r="AL75" s="49">
        <v>5</v>
      </c>
      <c r="AM75" s="49">
        <v>5</v>
      </c>
      <c r="AN75" s="65">
        <f t="shared" si="5"/>
        <v>29</v>
      </c>
      <c r="AO75" s="49">
        <v>2</v>
      </c>
    </row>
    <row r="76" spans="1:41" x14ac:dyDescent="0.25">
      <c r="A76" s="43">
        <v>75</v>
      </c>
      <c r="B76" s="48" t="s">
        <v>383</v>
      </c>
      <c r="C76" s="54" t="s">
        <v>512</v>
      </c>
      <c r="D76" s="54" t="s">
        <v>91</v>
      </c>
      <c r="E76" s="53">
        <f>VLOOKUP(B76,'Nilai Raport'!$B$2:$D$215,3,0)</f>
        <v>76.92307692</v>
      </c>
      <c r="F76" s="45" cm="1">
        <f t="array" ref="F76">ROUND(E76:E76,0)</f>
        <v>77</v>
      </c>
      <c r="G76" s="48">
        <v>3</v>
      </c>
      <c r="H76" s="48">
        <v>3</v>
      </c>
      <c r="I76" s="48">
        <v>3</v>
      </c>
      <c r="J76" s="48">
        <v>3</v>
      </c>
      <c r="K76" s="48">
        <v>3</v>
      </c>
      <c r="L76" s="48">
        <v>3</v>
      </c>
      <c r="M76" s="48">
        <v>1</v>
      </c>
      <c r="N76" s="48">
        <v>2</v>
      </c>
      <c r="O76" s="48">
        <v>1</v>
      </c>
      <c r="P76" s="48">
        <v>3</v>
      </c>
      <c r="Q76" s="93">
        <f t="shared" si="3"/>
        <v>25</v>
      </c>
      <c r="R76" s="48">
        <v>3</v>
      </c>
      <c r="S76" s="48">
        <v>4</v>
      </c>
      <c r="T76" s="48">
        <v>3</v>
      </c>
      <c r="U76" s="48">
        <v>1</v>
      </c>
      <c r="V76" s="48">
        <v>3</v>
      </c>
      <c r="W76" s="48">
        <v>1</v>
      </c>
      <c r="X76" s="48">
        <v>3</v>
      </c>
      <c r="Y76" s="48">
        <v>3</v>
      </c>
      <c r="Z76" s="48">
        <v>3</v>
      </c>
      <c r="AA76" s="48">
        <v>2</v>
      </c>
      <c r="AB76" s="48">
        <v>2</v>
      </c>
      <c r="AC76" s="48">
        <v>3</v>
      </c>
      <c r="AD76" s="48">
        <v>1</v>
      </c>
      <c r="AE76" s="48">
        <v>2</v>
      </c>
      <c r="AF76" s="48">
        <v>3</v>
      </c>
      <c r="AG76" s="65">
        <f t="shared" si="4"/>
        <v>37</v>
      </c>
      <c r="AH76" s="48">
        <v>3</v>
      </c>
      <c r="AI76" s="48">
        <v>3</v>
      </c>
      <c r="AJ76" s="48">
        <v>2</v>
      </c>
      <c r="AK76" s="48">
        <v>3</v>
      </c>
      <c r="AL76" s="48">
        <v>2</v>
      </c>
      <c r="AM76" s="48">
        <v>3</v>
      </c>
      <c r="AN76" s="65">
        <f t="shared" si="5"/>
        <v>16</v>
      </c>
      <c r="AO76" s="48">
        <v>1</v>
      </c>
    </row>
    <row r="77" spans="1:41" x14ac:dyDescent="0.25">
      <c r="A77" s="43">
        <v>76</v>
      </c>
      <c r="B77" s="49" t="s">
        <v>384</v>
      </c>
      <c r="C77" s="55" t="s">
        <v>512</v>
      </c>
      <c r="D77" s="55" t="s">
        <v>91</v>
      </c>
      <c r="E77" s="53">
        <f>VLOOKUP(B77,'Nilai Raport'!$B$2:$D$215,3,0)</f>
        <v>83.92307692</v>
      </c>
      <c r="F77" s="45" cm="1">
        <f t="array" ref="F77">ROUND(E77:E77,0)</f>
        <v>84</v>
      </c>
      <c r="G77" s="49">
        <v>3</v>
      </c>
      <c r="H77" s="49">
        <v>3</v>
      </c>
      <c r="I77" s="49">
        <v>3</v>
      </c>
      <c r="J77" s="49">
        <v>3</v>
      </c>
      <c r="K77" s="49">
        <v>3</v>
      </c>
      <c r="L77" s="49">
        <v>3</v>
      </c>
      <c r="M77" s="49">
        <v>1</v>
      </c>
      <c r="N77" s="49">
        <v>2</v>
      </c>
      <c r="O77" s="49">
        <v>1</v>
      </c>
      <c r="P77" s="49">
        <v>3</v>
      </c>
      <c r="Q77" s="93">
        <f t="shared" si="3"/>
        <v>25</v>
      </c>
      <c r="R77" s="49">
        <v>3</v>
      </c>
      <c r="S77" s="49">
        <v>2</v>
      </c>
      <c r="T77" s="49">
        <v>3</v>
      </c>
      <c r="U77" s="49">
        <v>2</v>
      </c>
      <c r="V77" s="49">
        <v>3</v>
      </c>
      <c r="W77" s="49">
        <v>3</v>
      </c>
      <c r="X77" s="49">
        <v>3</v>
      </c>
      <c r="Y77" s="49">
        <v>3</v>
      </c>
      <c r="Z77" s="49">
        <v>3</v>
      </c>
      <c r="AA77" s="49">
        <v>3</v>
      </c>
      <c r="AB77" s="49">
        <v>3</v>
      </c>
      <c r="AC77" s="49">
        <v>3</v>
      </c>
      <c r="AD77" s="49">
        <v>3</v>
      </c>
      <c r="AE77" s="49">
        <v>3</v>
      </c>
      <c r="AF77" s="49">
        <v>3</v>
      </c>
      <c r="AG77" s="65">
        <f t="shared" si="4"/>
        <v>43</v>
      </c>
      <c r="AH77" s="49">
        <v>4</v>
      </c>
      <c r="AI77" s="49">
        <v>4</v>
      </c>
      <c r="AJ77" s="49">
        <v>4</v>
      </c>
      <c r="AK77" s="49">
        <v>2</v>
      </c>
      <c r="AL77" s="49">
        <v>4</v>
      </c>
      <c r="AM77" s="49">
        <v>4</v>
      </c>
      <c r="AN77" s="65">
        <f t="shared" si="5"/>
        <v>22</v>
      </c>
      <c r="AO77" s="49">
        <v>2</v>
      </c>
    </row>
    <row r="78" spans="1:41" x14ac:dyDescent="0.25">
      <c r="A78" s="43">
        <v>77</v>
      </c>
      <c r="B78" s="48" t="s">
        <v>385</v>
      </c>
      <c r="C78" s="54" t="s">
        <v>512</v>
      </c>
      <c r="D78" s="54" t="s">
        <v>91</v>
      </c>
      <c r="E78" s="53">
        <f>VLOOKUP(B78,'Nilai Raport'!$B$2:$D$215,3,0)</f>
        <v>86.153846150000007</v>
      </c>
      <c r="F78" s="45" cm="1">
        <f t="array" ref="F78">ROUND(E78:E78,0)</f>
        <v>86</v>
      </c>
      <c r="G78" s="48">
        <v>5</v>
      </c>
      <c r="H78" s="48">
        <v>5</v>
      </c>
      <c r="I78" s="48">
        <v>5</v>
      </c>
      <c r="J78" s="48">
        <v>5</v>
      </c>
      <c r="K78" s="48">
        <v>3</v>
      </c>
      <c r="L78" s="48">
        <v>4</v>
      </c>
      <c r="M78" s="48">
        <v>5</v>
      </c>
      <c r="N78" s="48">
        <v>4</v>
      </c>
      <c r="O78" s="48">
        <v>5</v>
      </c>
      <c r="P78" s="48">
        <v>5</v>
      </c>
      <c r="Q78" s="93">
        <f t="shared" si="3"/>
        <v>46</v>
      </c>
      <c r="R78" s="48">
        <v>5</v>
      </c>
      <c r="S78" s="48">
        <v>5</v>
      </c>
      <c r="T78" s="48">
        <v>5</v>
      </c>
      <c r="U78" s="48">
        <v>5</v>
      </c>
      <c r="V78" s="48">
        <v>5</v>
      </c>
      <c r="W78" s="48">
        <v>5</v>
      </c>
      <c r="X78" s="48">
        <v>5</v>
      </c>
      <c r="Y78" s="48">
        <v>5</v>
      </c>
      <c r="Z78" s="48">
        <v>5</v>
      </c>
      <c r="AA78" s="48">
        <v>5</v>
      </c>
      <c r="AB78" s="48">
        <v>5</v>
      </c>
      <c r="AC78" s="48">
        <v>5</v>
      </c>
      <c r="AD78" s="48">
        <v>5</v>
      </c>
      <c r="AE78" s="48">
        <v>5</v>
      </c>
      <c r="AF78" s="48">
        <v>5</v>
      </c>
      <c r="AG78" s="65">
        <f t="shared" si="4"/>
        <v>75</v>
      </c>
      <c r="AH78" s="48">
        <v>5</v>
      </c>
      <c r="AI78" s="48">
        <v>4</v>
      </c>
      <c r="AJ78" s="48">
        <v>5</v>
      </c>
      <c r="AK78" s="48">
        <v>5</v>
      </c>
      <c r="AL78" s="48">
        <v>5</v>
      </c>
      <c r="AM78" s="48">
        <v>5</v>
      </c>
      <c r="AN78" s="65">
        <f t="shared" si="5"/>
        <v>29</v>
      </c>
      <c r="AO78" s="48">
        <v>3</v>
      </c>
    </row>
    <row r="79" spans="1:41" x14ac:dyDescent="0.25">
      <c r="A79" s="43">
        <v>78</v>
      </c>
      <c r="B79" s="49" t="s">
        <v>386</v>
      </c>
      <c r="C79" s="55" t="s">
        <v>512</v>
      </c>
      <c r="D79" s="55" t="s">
        <v>91</v>
      </c>
      <c r="E79" s="53">
        <f>VLOOKUP(B79,'Nilai Raport'!$B$2:$D$215,3,0)</f>
        <v>85.307692309999993</v>
      </c>
      <c r="F79" s="45" cm="1">
        <f t="array" ref="F79">ROUND(E79:E79,0)</f>
        <v>85</v>
      </c>
      <c r="G79" s="49">
        <v>5</v>
      </c>
      <c r="H79" s="49">
        <v>5</v>
      </c>
      <c r="I79" s="49">
        <v>5</v>
      </c>
      <c r="J79" s="49">
        <v>5</v>
      </c>
      <c r="K79" s="49">
        <v>5</v>
      </c>
      <c r="L79" s="49">
        <v>5</v>
      </c>
      <c r="M79" s="49">
        <v>5</v>
      </c>
      <c r="N79" s="49">
        <v>5</v>
      </c>
      <c r="O79" s="49">
        <v>5</v>
      </c>
      <c r="P79" s="49">
        <v>5</v>
      </c>
      <c r="Q79" s="93">
        <f t="shared" si="3"/>
        <v>50</v>
      </c>
      <c r="R79" s="49">
        <v>5</v>
      </c>
      <c r="S79" s="49">
        <v>4</v>
      </c>
      <c r="T79" s="49">
        <v>5</v>
      </c>
      <c r="U79" s="49">
        <v>3</v>
      </c>
      <c r="V79" s="49">
        <v>5</v>
      </c>
      <c r="W79" s="49">
        <v>5</v>
      </c>
      <c r="X79" s="49">
        <v>3</v>
      </c>
      <c r="Y79" s="49">
        <v>5</v>
      </c>
      <c r="Z79" s="49">
        <v>5</v>
      </c>
      <c r="AA79" s="49">
        <v>5</v>
      </c>
      <c r="AB79" s="49">
        <v>5</v>
      </c>
      <c r="AC79" s="49">
        <v>4</v>
      </c>
      <c r="AD79" s="49">
        <v>5</v>
      </c>
      <c r="AE79" s="49">
        <v>5</v>
      </c>
      <c r="AF79" s="49">
        <v>5</v>
      </c>
      <c r="AG79" s="65">
        <f t="shared" si="4"/>
        <v>69</v>
      </c>
      <c r="AH79" s="49">
        <v>5</v>
      </c>
      <c r="AI79" s="49">
        <v>5</v>
      </c>
      <c r="AJ79" s="49">
        <v>5</v>
      </c>
      <c r="AK79" s="49">
        <v>5</v>
      </c>
      <c r="AL79" s="49">
        <v>5</v>
      </c>
      <c r="AM79" s="49">
        <v>5</v>
      </c>
      <c r="AN79" s="65">
        <f t="shared" si="5"/>
        <v>30</v>
      </c>
      <c r="AO79" s="49">
        <v>2</v>
      </c>
    </row>
    <row r="80" spans="1:41" x14ac:dyDescent="0.25">
      <c r="A80" s="43">
        <v>79</v>
      </c>
      <c r="B80" s="49" t="s">
        <v>388</v>
      </c>
      <c r="C80" s="55" t="s">
        <v>512</v>
      </c>
      <c r="D80" s="55" t="s">
        <v>91</v>
      </c>
      <c r="E80" s="53">
        <f>VLOOKUP(B80,'Nilai Raport'!$B$2:$D$215,3,0)</f>
        <v>86.153846150000007</v>
      </c>
      <c r="F80" s="45" cm="1">
        <f t="array" ref="F80">ROUND(E80:E80,0)</f>
        <v>86</v>
      </c>
      <c r="G80" s="49">
        <v>3</v>
      </c>
      <c r="H80" s="49">
        <v>3</v>
      </c>
      <c r="I80" s="49">
        <v>2</v>
      </c>
      <c r="J80" s="49">
        <v>3</v>
      </c>
      <c r="K80" s="49">
        <v>3</v>
      </c>
      <c r="L80" s="49">
        <v>4</v>
      </c>
      <c r="M80" s="49">
        <v>2</v>
      </c>
      <c r="N80" s="49">
        <v>2</v>
      </c>
      <c r="O80" s="49">
        <v>1</v>
      </c>
      <c r="P80" s="49">
        <v>2</v>
      </c>
      <c r="Q80" s="93">
        <f t="shared" si="3"/>
        <v>25</v>
      </c>
      <c r="R80" s="49">
        <v>3</v>
      </c>
      <c r="S80" s="49">
        <v>3</v>
      </c>
      <c r="T80" s="49">
        <v>3</v>
      </c>
      <c r="U80" s="49">
        <v>4</v>
      </c>
      <c r="V80" s="49">
        <v>3</v>
      </c>
      <c r="W80" s="49">
        <v>3</v>
      </c>
      <c r="X80" s="49">
        <v>3</v>
      </c>
      <c r="Y80" s="49">
        <v>3</v>
      </c>
      <c r="Z80" s="49">
        <v>3</v>
      </c>
      <c r="AA80" s="49">
        <v>4</v>
      </c>
      <c r="AB80" s="49">
        <v>3</v>
      </c>
      <c r="AC80" s="49">
        <v>3</v>
      </c>
      <c r="AD80" s="49">
        <v>3</v>
      </c>
      <c r="AE80" s="49">
        <v>3</v>
      </c>
      <c r="AF80" s="49">
        <v>3</v>
      </c>
      <c r="AG80" s="65">
        <f t="shared" si="4"/>
        <v>47</v>
      </c>
      <c r="AH80" s="49">
        <v>4</v>
      </c>
      <c r="AI80" s="49">
        <v>4</v>
      </c>
      <c r="AJ80" s="49">
        <v>3</v>
      </c>
      <c r="AK80" s="49">
        <v>4</v>
      </c>
      <c r="AL80" s="49">
        <v>3</v>
      </c>
      <c r="AM80" s="49">
        <v>4</v>
      </c>
      <c r="AN80" s="65">
        <f t="shared" si="5"/>
        <v>22</v>
      </c>
      <c r="AO80" s="49">
        <v>3</v>
      </c>
    </row>
    <row r="81" spans="1:41" x14ac:dyDescent="0.25">
      <c r="A81" s="43">
        <v>80</v>
      </c>
      <c r="B81" s="49" t="s">
        <v>390</v>
      </c>
      <c r="C81" s="55" t="s">
        <v>512</v>
      </c>
      <c r="D81" s="55" t="s">
        <v>91</v>
      </c>
      <c r="E81" s="53">
        <f>VLOOKUP(B81,'Nilai Raport'!$B$2:$D$215,3,0)</f>
        <v>83.07692308</v>
      </c>
      <c r="F81" s="45" cm="1">
        <f t="array" ref="F81">ROUND(E81:E81,0)</f>
        <v>83</v>
      </c>
      <c r="G81" s="49">
        <v>4</v>
      </c>
      <c r="H81" s="49">
        <v>4</v>
      </c>
      <c r="I81" s="49">
        <v>4</v>
      </c>
      <c r="J81" s="49">
        <v>4</v>
      </c>
      <c r="K81" s="49">
        <v>4</v>
      </c>
      <c r="L81" s="49">
        <v>4</v>
      </c>
      <c r="M81" s="49">
        <v>3</v>
      </c>
      <c r="N81" s="49">
        <v>4</v>
      </c>
      <c r="O81" s="49">
        <v>4</v>
      </c>
      <c r="P81" s="49">
        <v>4</v>
      </c>
      <c r="Q81" s="93">
        <f t="shared" si="3"/>
        <v>39</v>
      </c>
      <c r="R81" s="49">
        <v>4</v>
      </c>
      <c r="S81" s="49">
        <v>3</v>
      </c>
      <c r="T81" s="49">
        <v>3</v>
      </c>
      <c r="U81" s="49">
        <v>4</v>
      </c>
      <c r="V81" s="49">
        <v>4</v>
      </c>
      <c r="W81" s="49">
        <v>4</v>
      </c>
      <c r="X81" s="49">
        <v>4</v>
      </c>
      <c r="Y81" s="49">
        <v>4</v>
      </c>
      <c r="Z81" s="49">
        <v>4</v>
      </c>
      <c r="AA81" s="49">
        <v>4</v>
      </c>
      <c r="AB81" s="49">
        <v>4</v>
      </c>
      <c r="AC81" s="49">
        <v>3</v>
      </c>
      <c r="AD81" s="49">
        <v>4</v>
      </c>
      <c r="AE81" s="49">
        <v>5</v>
      </c>
      <c r="AF81" s="49">
        <v>4</v>
      </c>
      <c r="AG81" s="65">
        <f t="shared" si="4"/>
        <v>58</v>
      </c>
      <c r="AH81" s="49">
        <v>4</v>
      </c>
      <c r="AI81" s="49">
        <v>4</v>
      </c>
      <c r="AJ81" s="49">
        <v>4</v>
      </c>
      <c r="AK81" s="49">
        <v>4</v>
      </c>
      <c r="AL81" s="49">
        <v>4</v>
      </c>
      <c r="AM81" s="49">
        <v>4</v>
      </c>
      <c r="AN81" s="65">
        <f t="shared" si="5"/>
        <v>24</v>
      </c>
      <c r="AO81" s="49">
        <v>2</v>
      </c>
    </row>
    <row r="82" spans="1:41" x14ac:dyDescent="0.25">
      <c r="A82" s="43">
        <v>81</v>
      </c>
      <c r="B82" s="48" t="s">
        <v>391</v>
      </c>
      <c r="C82" s="54" t="s">
        <v>512</v>
      </c>
      <c r="D82" s="54" t="s">
        <v>91</v>
      </c>
      <c r="E82" s="53">
        <f>VLOOKUP(B82,'Nilai Raport'!$B$2:$D$215,3,0)</f>
        <v>83.230769230000007</v>
      </c>
      <c r="F82" s="45" cm="1">
        <f t="array" ref="F82">ROUND(E82:E82,0)</f>
        <v>83</v>
      </c>
      <c r="G82" s="48">
        <v>4</v>
      </c>
      <c r="H82" s="48">
        <v>5</v>
      </c>
      <c r="I82" s="48">
        <v>5</v>
      </c>
      <c r="J82" s="48">
        <v>5</v>
      </c>
      <c r="K82" s="48">
        <v>4</v>
      </c>
      <c r="L82" s="48">
        <v>5</v>
      </c>
      <c r="M82" s="48">
        <v>1</v>
      </c>
      <c r="N82" s="48">
        <v>5</v>
      </c>
      <c r="O82" s="48">
        <v>5</v>
      </c>
      <c r="P82" s="48">
        <v>5</v>
      </c>
      <c r="Q82" s="93">
        <f t="shared" si="3"/>
        <v>44</v>
      </c>
      <c r="R82" s="48">
        <v>5</v>
      </c>
      <c r="S82" s="48">
        <v>4</v>
      </c>
      <c r="T82" s="48">
        <v>4</v>
      </c>
      <c r="U82" s="48">
        <v>4</v>
      </c>
      <c r="V82" s="48">
        <v>4</v>
      </c>
      <c r="W82" s="48">
        <v>4</v>
      </c>
      <c r="X82" s="48">
        <v>4</v>
      </c>
      <c r="Y82" s="48">
        <v>4</v>
      </c>
      <c r="Z82" s="48">
        <v>4</v>
      </c>
      <c r="AA82" s="48">
        <v>4</v>
      </c>
      <c r="AB82" s="48">
        <v>4</v>
      </c>
      <c r="AC82" s="48">
        <v>4</v>
      </c>
      <c r="AD82" s="48">
        <v>4</v>
      </c>
      <c r="AE82" s="48">
        <v>5</v>
      </c>
      <c r="AF82" s="48">
        <v>4</v>
      </c>
      <c r="AG82" s="65">
        <f t="shared" si="4"/>
        <v>62</v>
      </c>
      <c r="AH82" s="48">
        <v>5</v>
      </c>
      <c r="AI82" s="48">
        <v>4</v>
      </c>
      <c r="AJ82" s="48">
        <v>5</v>
      </c>
      <c r="AK82" s="48">
        <v>4</v>
      </c>
      <c r="AL82" s="48">
        <v>4</v>
      </c>
      <c r="AM82" s="48">
        <v>4</v>
      </c>
      <c r="AN82" s="65">
        <f t="shared" si="5"/>
        <v>26</v>
      </c>
      <c r="AO82" s="48">
        <v>2</v>
      </c>
    </row>
    <row r="83" spans="1:41" x14ac:dyDescent="0.25">
      <c r="A83" s="43">
        <v>82</v>
      </c>
      <c r="B83" s="49" t="s">
        <v>392</v>
      </c>
      <c r="C83" s="55" t="s">
        <v>512</v>
      </c>
      <c r="D83" s="55" t="s">
        <v>91</v>
      </c>
      <c r="E83" s="53">
        <f>VLOOKUP(B83,'Nilai Raport'!$B$2:$D$215,3,0)</f>
        <v>84.153846150000007</v>
      </c>
      <c r="F83" s="45" cm="1">
        <f t="array" ref="F83">ROUND(E83:E83,0)</f>
        <v>84</v>
      </c>
      <c r="G83" s="49">
        <v>5</v>
      </c>
      <c r="H83" s="49">
        <v>5</v>
      </c>
      <c r="I83" s="49">
        <v>5</v>
      </c>
      <c r="J83" s="49">
        <v>5</v>
      </c>
      <c r="K83" s="49">
        <v>5</v>
      </c>
      <c r="L83" s="49">
        <v>5</v>
      </c>
      <c r="M83" s="49">
        <v>3</v>
      </c>
      <c r="N83" s="49">
        <v>3</v>
      </c>
      <c r="O83" s="49">
        <v>5</v>
      </c>
      <c r="P83" s="49">
        <v>5</v>
      </c>
      <c r="Q83" s="93">
        <f t="shared" si="3"/>
        <v>46</v>
      </c>
      <c r="R83" s="49">
        <v>5</v>
      </c>
      <c r="S83" s="49">
        <v>5</v>
      </c>
      <c r="T83" s="49">
        <v>5</v>
      </c>
      <c r="U83" s="49">
        <v>4</v>
      </c>
      <c r="V83" s="49">
        <v>5</v>
      </c>
      <c r="W83" s="49">
        <v>3</v>
      </c>
      <c r="X83" s="49">
        <v>5</v>
      </c>
      <c r="Y83" s="49">
        <v>5</v>
      </c>
      <c r="Z83" s="49">
        <v>5</v>
      </c>
      <c r="AA83" s="49">
        <v>5</v>
      </c>
      <c r="AB83" s="49">
        <v>5</v>
      </c>
      <c r="AC83" s="49">
        <v>5</v>
      </c>
      <c r="AD83" s="49">
        <v>5</v>
      </c>
      <c r="AE83" s="49">
        <v>3</v>
      </c>
      <c r="AF83" s="49">
        <v>5</v>
      </c>
      <c r="AG83" s="65">
        <f t="shared" si="4"/>
        <v>70</v>
      </c>
      <c r="AH83" s="49">
        <v>5</v>
      </c>
      <c r="AI83" s="49">
        <v>5</v>
      </c>
      <c r="AJ83" s="49">
        <v>5</v>
      </c>
      <c r="AK83" s="49">
        <v>5</v>
      </c>
      <c r="AL83" s="49">
        <v>4</v>
      </c>
      <c r="AM83" s="49">
        <v>5</v>
      </c>
      <c r="AN83" s="65">
        <f t="shared" si="5"/>
        <v>29</v>
      </c>
      <c r="AO83" s="49">
        <v>2</v>
      </c>
    </row>
    <row r="84" spans="1:41" x14ac:dyDescent="0.25">
      <c r="A84" s="43">
        <v>83</v>
      </c>
      <c r="B84" s="48" t="s">
        <v>393</v>
      </c>
      <c r="C84" s="54" t="s">
        <v>512</v>
      </c>
      <c r="D84" s="54" t="s">
        <v>91</v>
      </c>
      <c r="E84" s="53">
        <f>VLOOKUP(B84,'Nilai Raport'!$B$2:$D$215,3,0)</f>
        <v>83.92307692</v>
      </c>
      <c r="F84" s="45" cm="1">
        <f t="array" ref="F84">ROUND(E84:E84,0)</f>
        <v>84</v>
      </c>
      <c r="G84" s="48">
        <v>5</v>
      </c>
      <c r="H84" s="48">
        <v>5</v>
      </c>
      <c r="I84" s="48">
        <v>5</v>
      </c>
      <c r="J84" s="48">
        <v>5</v>
      </c>
      <c r="K84" s="48">
        <v>4</v>
      </c>
      <c r="L84" s="48">
        <v>5</v>
      </c>
      <c r="M84" s="48">
        <v>5</v>
      </c>
      <c r="N84" s="48">
        <v>2</v>
      </c>
      <c r="O84" s="48">
        <v>5</v>
      </c>
      <c r="P84" s="48">
        <v>5</v>
      </c>
      <c r="Q84" s="93">
        <f t="shared" si="3"/>
        <v>46</v>
      </c>
      <c r="R84" s="48">
        <v>5</v>
      </c>
      <c r="S84" s="48">
        <v>5</v>
      </c>
      <c r="T84" s="48">
        <v>4</v>
      </c>
      <c r="U84" s="48">
        <v>4</v>
      </c>
      <c r="V84" s="48">
        <v>5</v>
      </c>
      <c r="W84" s="48">
        <v>5</v>
      </c>
      <c r="X84" s="48">
        <v>4</v>
      </c>
      <c r="Y84" s="48">
        <v>5</v>
      </c>
      <c r="Z84" s="48">
        <v>5</v>
      </c>
      <c r="AA84" s="48">
        <v>5</v>
      </c>
      <c r="AB84" s="48">
        <v>5</v>
      </c>
      <c r="AC84" s="48">
        <v>5</v>
      </c>
      <c r="AD84" s="48">
        <v>5</v>
      </c>
      <c r="AE84" s="48">
        <v>4</v>
      </c>
      <c r="AF84" s="48">
        <v>5</v>
      </c>
      <c r="AG84" s="65">
        <f t="shared" si="4"/>
        <v>71</v>
      </c>
      <c r="AH84" s="48">
        <v>5</v>
      </c>
      <c r="AI84" s="48">
        <v>5</v>
      </c>
      <c r="AJ84" s="48">
        <v>5</v>
      </c>
      <c r="AK84" s="48">
        <v>4</v>
      </c>
      <c r="AL84" s="48">
        <v>5</v>
      </c>
      <c r="AM84" s="48">
        <v>5</v>
      </c>
      <c r="AN84" s="65">
        <f t="shared" si="5"/>
        <v>29</v>
      </c>
      <c r="AO84" s="48">
        <v>2</v>
      </c>
    </row>
    <row r="85" spans="1:41" x14ac:dyDescent="0.25">
      <c r="A85" s="43">
        <v>84</v>
      </c>
      <c r="B85" s="49" t="s">
        <v>394</v>
      </c>
      <c r="C85" s="55" t="s">
        <v>512</v>
      </c>
      <c r="D85" s="55" t="s">
        <v>91</v>
      </c>
      <c r="E85" s="53">
        <f>VLOOKUP(B85,'Nilai Raport'!$B$2:$D$215,3,0)</f>
        <v>86</v>
      </c>
      <c r="F85" s="45" cm="1">
        <f t="array" ref="F85">ROUND(E85:E85,0)</f>
        <v>86</v>
      </c>
      <c r="G85" s="49">
        <v>5</v>
      </c>
      <c r="H85" s="49">
        <v>5</v>
      </c>
      <c r="I85" s="49">
        <v>5</v>
      </c>
      <c r="J85" s="49">
        <v>5</v>
      </c>
      <c r="K85" s="49">
        <v>5</v>
      </c>
      <c r="L85" s="49">
        <v>5</v>
      </c>
      <c r="M85" s="49">
        <v>5</v>
      </c>
      <c r="N85" s="49">
        <v>4</v>
      </c>
      <c r="O85" s="49">
        <v>5</v>
      </c>
      <c r="P85" s="49">
        <v>4</v>
      </c>
      <c r="Q85" s="93">
        <f t="shared" si="3"/>
        <v>48</v>
      </c>
      <c r="R85" s="49">
        <v>5</v>
      </c>
      <c r="S85" s="49">
        <v>5</v>
      </c>
      <c r="T85" s="49">
        <v>5</v>
      </c>
      <c r="U85" s="49">
        <v>4</v>
      </c>
      <c r="V85" s="49">
        <v>4</v>
      </c>
      <c r="W85" s="49">
        <v>5</v>
      </c>
      <c r="X85" s="49">
        <v>5</v>
      </c>
      <c r="Y85" s="49">
        <v>5</v>
      </c>
      <c r="Z85" s="49">
        <v>5</v>
      </c>
      <c r="AA85" s="49">
        <v>5</v>
      </c>
      <c r="AB85" s="49">
        <v>5</v>
      </c>
      <c r="AC85" s="49">
        <v>5</v>
      </c>
      <c r="AD85" s="49">
        <v>5</v>
      </c>
      <c r="AE85" s="49">
        <v>5</v>
      </c>
      <c r="AF85" s="49">
        <v>5</v>
      </c>
      <c r="AG85" s="65">
        <f t="shared" si="4"/>
        <v>73</v>
      </c>
      <c r="AH85" s="49">
        <v>5</v>
      </c>
      <c r="AI85" s="49">
        <v>4</v>
      </c>
      <c r="AJ85" s="49">
        <v>4</v>
      </c>
      <c r="AK85" s="49">
        <v>5</v>
      </c>
      <c r="AL85" s="49">
        <v>5</v>
      </c>
      <c r="AM85" s="49">
        <v>5</v>
      </c>
      <c r="AN85" s="65">
        <f t="shared" si="5"/>
        <v>28</v>
      </c>
      <c r="AO85" s="49">
        <v>3</v>
      </c>
    </row>
    <row r="86" spans="1:41" x14ac:dyDescent="0.25">
      <c r="A86" s="43">
        <v>85</v>
      </c>
      <c r="B86" s="48" t="s">
        <v>395</v>
      </c>
      <c r="C86" s="54" t="s">
        <v>512</v>
      </c>
      <c r="D86" s="54" t="s">
        <v>91</v>
      </c>
      <c r="E86" s="53">
        <f>VLOOKUP(B86,'Nilai Raport'!$B$2:$D$215,3,0)</f>
        <v>86.38461538</v>
      </c>
      <c r="F86" s="45" cm="1">
        <f t="array" ref="F86">ROUND(E86:E86,0)</f>
        <v>86</v>
      </c>
      <c r="G86" s="48">
        <v>5</v>
      </c>
      <c r="H86" s="48">
        <v>5</v>
      </c>
      <c r="I86" s="48">
        <v>5</v>
      </c>
      <c r="J86" s="48">
        <v>5</v>
      </c>
      <c r="K86" s="48">
        <v>5</v>
      </c>
      <c r="L86" s="48">
        <v>5</v>
      </c>
      <c r="M86" s="48">
        <v>5</v>
      </c>
      <c r="N86" s="48">
        <v>5</v>
      </c>
      <c r="O86" s="48">
        <v>5</v>
      </c>
      <c r="P86" s="48">
        <v>5</v>
      </c>
      <c r="Q86" s="93">
        <f t="shared" si="3"/>
        <v>50</v>
      </c>
      <c r="R86" s="48">
        <v>4</v>
      </c>
      <c r="S86" s="48">
        <v>3</v>
      </c>
      <c r="T86" s="48">
        <v>4</v>
      </c>
      <c r="U86" s="48">
        <v>3</v>
      </c>
      <c r="V86" s="48">
        <v>5</v>
      </c>
      <c r="W86" s="48">
        <v>3</v>
      </c>
      <c r="X86" s="48">
        <v>5</v>
      </c>
      <c r="Y86" s="48">
        <v>4</v>
      </c>
      <c r="Z86" s="48">
        <v>4</v>
      </c>
      <c r="AA86" s="48">
        <v>3</v>
      </c>
      <c r="AB86" s="48">
        <v>4</v>
      </c>
      <c r="AC86" s="48">
        <v>4</v>
      </c>
      <c r="AD86" s="48">
        <v>5</v>
      </c>
      <c r="AE86" s="48">
        <v>4</v>
      </c>
      <c r="AF86" s="48">
        <v>4</v>
      </c>
      <c r="AG86" s="65">
        <f t="shared" si="4"/>
        <v>59</v>
      </c>
      <c r="AH86" s="48">
        <v>3</v>
      </c>
      <c r="AI86" s="48">
        <v>4</v>
      </c>
      <c r="AJ86" s="48">
        <v>4</v>
      </c>
      <c r="AK86" s="48">
        <v>5</v>
      </c>
      <c r="AL86" s="48">
        <v>5</v>
      </c>
      <c r="AM86" s="48">
        <v>5</v>
      </c>
      <c r="AN86" s="65">
        <f t="shared" si="5"/>
        <v>26</v>
      </c>
      <c r="AO86" s="48">
        <v>3</v>
      </c>
    </row>
    <row r="87" spans="1:41" x14ac:dyDescent="0.25">
      <c r="A87" s="43">
        <v>86</v>
      </c>
      <c r="B87" s="48" t="s">
        <v>397</v>
      </c>
      <c r="C87" s="54" t="s">
        <v>512</v>
      </c>
      <c r="D87" s="54" t="s">
        <v>91</v>
      </c>
      <c r="E87" s="53">
        <f>VLOOKUP(B87,'Nilai Raport'!$B$2:$D$215,3,0)</f>
        <v>84.846153849999993</v>
      </c>
      <c r="F87" s="45" cm="1">
        <f t="array" ref="F87">ROUND(E87:E87,0)</f>
        <v>85</v>
      </c>
      <c r="G87" s="48">
        <v>3</v>
      </c>
      <c r="H87" s="48">
        <v>2</v>
      </c>
      <c r="I87" s="48">
        <v>3</v>
      </c>
      <c r="J87" s="48">
        <v>3</v>
      </c>
      <c r="K87" s="48">
        <v>3</v>
      </c>
      <c r="L87" s="48">
        <v>4</v>
      </c>
      <c r="M87" s="48">
        <v>3</v>
      </c>
      <c r="N87" s="48">
        <v>2</v>
      </c>
      <c r="O87" s="48">
        <v>1</v>
      </c>
      <c r="P87" s="48">
        <v>2</v>
      </c>
      <c r="Q87" s="93">
        <f t="shared" si="3"/>
        <v>26</v>
      </c>
      <c r="R87" s="48">
        <v>5</v>
      </c>
      <c r="S87" s="48">
        <v>4</v>
      </c>
      <c r="T87" s="48">
        <v>3</v>
      </c>
      <c r="U87" s="48">
        <v>5</v>
      </c>
      <c r="V87" s="48">
        <v>5</v>
      </c>
      <c r="W87" s="48">
        <v>4</v>
      </c>
      <c r="X87" s="48">
        <v>4</v>
      </c>
      <c r="Y87" s="48">
        <v>5</v>
      </c>
      <c r="Z87" s="48">
        <v>5</v>
      </c>
      <c r="AA87" s="48">
        <v>5</v>
      </c>
      <c r="AB87" s="48">
        <v>5</v>
      </c>
      <c r="AC87" s="48">
        <v>5</v>
      </c>
      <c r="AD87" s="48">
        <v>5</v>
      </c>
      <c r="AE87" s="48">
        <v>5</v>
      </c>
      <c r="AF87" s="48">
        <v>5</v>
      </c>
      <c r="AG87" s="65">
        <f t="shared" si="4"/>
        <v>70</v>
      </c>
      <c r="AH87" s="48">
        <v>5</v>
      </c>
      <c r="AI87" s="48">
        <v>5</v>
      </c>
      <c r="AJ87" s="48">
        <v>5</v>
      </c>
      <c r="AK87" s="48">
        <v>5</v>
      </c>
      <c r="AL87" s="48">
        <v>5</v>
      </c>
      <c r="AM87" s="48">
        <v>5</v>
      </c>
      <c r="AN87" s="65">
        <f t="shared" si="5"/>
        <v>30</v>
      </c>
      <c r="AO87" s="48">
        <v>2</v>
      </c>
    </row>
    <row r="88" spans="1:41" x14ac:dyDescent="0.25">
      <c r="A88" s="43">
        <v>87</v>
      </c>
      <c r="B88" s="48" t="s">
        <v>399</v>
      </c>
      <c r="C88" s="54" t="s">
        <v>511</v>
      </c>
      <c r="D88" s="54" t="s">
        <v>91</v>
      </c>
      <c r="E88" s="53">
        <f>VLOOKUP(B88,'Nilai Raport'!$B$2:$D$215,3,0)</f>
        <v>85</v>
      </c>
      <c r="F88" s="45" cm="1">
        <f t="array" ref="F88">ROUND(E88:E88,0)</f>
        <v>85</v>
      </c>
      <c r="G88" s="48">
        <v>4</v>
      </c>
      <c r="H88" s="48">
        <v>4</v>
      </c>
      <c r="I88" s="48">
        <v>5</v>
      </c>
      <c r="J88" s="48">
        <v>4</v>
      </c>
      <c r="K88" s="48">
        <v>4</v>
      </c>
      <c r="L88" s="48">
        <v>5</v>
      </c>
      <c r="M88" s="48">
        <v>5</v>
      </c>
      <c r="N88" s="48">
        <v>5</v>
      </c>
      <c r="O88" s="48">
        <v>5</v>
      </c>
      <c r="P88" s="48">
        <v>3</v>
      </c>
      <c r="Q88" s="93">
        <f t="shared" si="3"/>
        <v>44</v>
      </c>
      <c r="R88" s="48">
        <v>5</v>
      </c>
      <c r="S88" s="48">
        <v>4</v>
      </c>
      <c r="T88" s="48">
        <v>5</v>
      </c>
      <c r="U88" s="48">
        <v>5</v>
      </c>
      <c r="V88" s="48">
        <v>5</v>
      </c>
      <c r="W88" s="48">
        <v>5</v>
      </c>
      <c r="X88" s="48">
        <v>5</v>
      </c>
      <c r="Y88" s="48">
        <v>5</v>
      </c>
      <c r="Z88" s="48">
        <v>5</v>
      </c>
      <c r="AA88" s="48">
        <v>5</v>
      </c>
      <c r="AB88" s="48">
        <v>5</v>
      </c>
      <c r="AC88" s="48">
        <v>5</v>
      </c>
      <c r="AD88" s="48">
        <v>5</v>
      </c>
      <c r="AE88" s="48">
        <v>5</v>
      </c>
      <c r="AF88" s="48">
        <v>5</v>
      </c>
      <c r="AG88" s="65">
        <f t="shared" si="4"/>
        <v>74</v>
      </c>
      <c r="AH88" s="48">
        <v>4</v>
      </c>
      <c r="AI88" s="48">
        <v>4</v>
      </c>
      <c r="AJ88" s="48">
        <v>4</v>
      </c>
      <c r="AK88" s="48">
        <v>4</v>
      </c>
      <c r="AL88" s="48">
        <v>4</v>
      </c>
      <c r="AM88" s="48">
        <v>4</v>
      </c>
      <c r="AN88" s="65">
        <f t="shared" si="5"/>
        <v>24</v>
      </c>
      <c r="AO88" s="48">
        <v>2</v>
      </c>
    </row>
    <row r="89" spans="1:41" x14ac:dyDescent="0.25">
      <c r="A89" s="43">
        <v>88</v>
      </c>
      <c r="B89" s="49" t="s">
        <v>400</v>
      </c>
      <c r="C89" s="55" t="s">
        <v>512</v>
      </c>
      <c r="D89" s="55" t="s">
        <v>91</v>
      </c>
      <c r="E89" s="53">
        <f>VLOOKUP(B89,'Nilai Raport'!$B$2:$D$215,3,0)</f>
        <v>84</v>
      </c>
      <c r="F89" s="45" cm="1">
        <f t="array" ref="F89">ROUND(E89:E89,0)</f>
        <v>84</v>
      </c>
      <c r="G89" s="49">
        <v>5</v>
      </c>
      <c r="H89" s="49">
        <v>3</v>
      </c>
      <c r="I89" s="49">
        <v>4</v>
      </c>
      <c r="J89" s="49">
        <v>5</v>
      </c>
      <c r="K89" s="49">
        <v>4</v>
      </c>
      <c r="L89" s="49">
        <v>5</v>
      </c>
      <c r="M89" s="49">
        <v>5</v>
      </c>
      <c r="N89" s="49">
        <v>5</v>
      </c>
      <c r="O89" s="49">
        <v>5</v>
      </c>
      <c r="P89" s="49">
        <v>3</v>
      </c>
      <c r="Q89" s="93">
        <f t="shared" si="3"/>
        <v>44</v>
      </c>
      <c r="R89" s="49">
        <v>4</v>
      </c>
      <c r="S89" s="49">
        <v>4</v>
      </c>
      <c r="T89" s="49">
        <v>4</v>
      </c>
      <c r="U89" s="49">
        <v>3</v>
      </c>
      <c r="V89" s="49">
        <v>4</v>
      </c>
      <c r="W89" s="49">
        <v>4</v>
      </c>
      <c r="X89" s="49">
        <v>5</v>
      </c>
      <c r="Y89" s="49">
        <v>4</v>
      </c>
      <c r="Z89" s="49">
        <v>4</v>
      </c>
      <c r="AA89" s="49">
        <v>5</v>
      </c>
      <c r="AB89" s="49">
        <v>4</v>
      </c>
      <c r="AC89" s="49">
        <v>4</v>
      </c>
      <c r="AD89" s="49">
        <v>5</v>
      </c>
      <c r="AE89" s="49">
        <v>4</v>
      </c>
      <c r="AF89" s="49">
        <v>4</v>
      </c>
      <c r="AG89" s="65">
        <f t="shared" si="4"/>
        <v>62</v>
      </c>
      <c r="AH89" s="49">
        <v>5</v>
      </c>
      <c r="AI89" s="49">
        <v>4</v>
      </c>
      <c r="AJ89" s="49">
        <v>5</v>
      </c>
      <c r="AK89" s="49">
        <v>5</v>
      </c>
      <c r="AL89" s="49">
        <v>5</v>
      </c>
      <c r="AM89" s="49">
        <v>3</v>
      </c>
      <c r="AN89" s="65">
        <f t="shared" si="5"/>
        <v>27</v>
      </c>
      <c r="AO89" s="49">
        <v>2</v>
      </c>
    </row>
    <row r="90" spans="1:41" x14ac:dyDescent="0.25">
      <c r="A90" s="43">
        <v>89</v>
      </c>
      <c r="B90" s="48" t="s">
        <v>401</v>
      </c>
      <c r="C90" s="54" t="s">
        <v>512</v>
      </c>
      <c r="D90" s="54" t="s">
        <v>91</v>
      </c>
      <c r="E90" s="53">
        <f>VLOOKUP(B90,'Nilai Raport'!$B$2:$D$215,3,0)</f>
        <v>83.61538462</v>
      </c>
      <c r="F90" s="45" cm="1">
        <f t="array" ref="F90">ROUND(E90:E90,0)</f>
        <v>84</v>
      </c>
      <c r="G90" s="48">
        <v>4</v>
      </c>
      <c r="H90" s="48">
        <v>4</v>
      </c>
      <c r="I90" s="48">
        <v>2</v>
      </c>
      <c r="J90" s="48">
        <v>3</v>
      </c>
      <c r="K90" s="48">
        <v>3</v>
      </c>
      <c r="L90" s="48">
        <v>2</v>
      </c>
      <c r="M90" s="48">
        <v>3</v>
      </c>
      <c r="N90" s="48">
        <v>4</v>
      </c>
      <c r="O90" s="48">
        <v>3</v>
      </c>
      <c r="P90" s="48">
        <v>3</v>
      </c>
      <c r="Q90" s="93">
        <f t="shared" si="3"/>
        <v>31</v>
      </c>
      <c r="R90" s="48">
        <v>5</v>
      </c>
      <c r="S90" s="48">
        <v>5</v>
      </c>
      <c r="T90" s="48">
        <v>5</v>
      </c>
      <c r="U90" s="48">
        <v>5</v>
      </c>
      <c r="V90" s="48">
        <v>5</v>
      </c>
      <c r="W90" s="48">
        <v>3</v>
      </c>
      <c r="X90" s="48">
        <v>5</v>
      </c>
      <c r="Y90" s="48">
        <v>5</v>
      </c>
      <c r="Z90" s="48">
        <v>5</v>
      </c>
      <c r="AA90" s="48">
        <v>5</v>
      </c>
      <c r="AB90" s="48">
        <v>5</v>
      </c>
      <c r="AC90" s="48">
        <v>5</v>
      </c>
      <c r="AD90" s="48">
        <v>5</v>
      </c>
      <c r="AE90" s="48">
        <v>3</v>
      </c>
      <c r="AF90" s="48">
        <v>5</v>
      </c>
      <c r="AG90" s="65">
        <f t="shared" si="4"/>
        <v>71</v>
      </c>
      <c r="AH90" s="48">
        <v>3</v>
      </c>
      <c r="AI90" s="48">
        <v>5</v>
      </c>
      <c r="AJ90" s="48">
        <v>5</v>
      </c>
      <c r="AK90" s="48">
        <v>5</v>
      </c>
      <c r="AL90" s="48">
        <v>5</v>
      </c>
      <c r="AM90" s="48">
        <v>5</v>
      </c>
      <c r="AN90" s="65">
        <f t="shared" si="5"/>
        <v>28</v>
      </c>
      <c r="AO90" s="48">
        <v>2</v>
      </c>
    </row>
    <row r="91" spans="1:41" x14ac:dyDescent="0.25">
      <c r="A91" s="43">
        <v>90</v>
      </c>
      <c r="B91" s="49" t="s">
        <v>403</v>
      </c>
      <c r="C91" s="55" t="s">
        <v>512</v>
      </c>
      <c r="D91" s="55" t="s">
        <v>91</v>
      </c>
      <c r="E91" s="53">
        <f>VLOOKUP(B91,'Nilai Raport'!$B$2:$D$215,3,0)</f>
        <v>85.46153846</v>
      </c>
      <c r="F91" s="45" cm="1">
        <f t="array" ref="F91">ROUND(E91:E91,0)</f>
        <v>85</v>
      </c>
      <c r="G91" s="49">
        <v>3</v>
      </c>
      <c r="H91" s="49">
        <v>3</v>
      </c>
      <c r="I91" s="49">
        <v>2</v>
      </c>
      <c r="J91" s="49">
        <v>3</v>
      </c>
      <c r="K91" s="49">
        <v>3</v>
      </c>
      <c r="L91" s="49">
        <v>3</v>
      </c>
      <c r="M91" s="49">
        <v>3</v>
      </c>
      <c r="N91" s="49">
        <v>3</v>
      </c>
      <c r="O91" s="49">
        <v>4</v>
      </c>
      <c r="P91" s="49">
        <v>2</v>
      </c>
      <c r="Q91" s="93">
        <f t="shared" si="3"/>
        <v>29</v>
      </c>
      <c r="R91" s="49">
        <v>5</v>
      </c>
      <c r="S91" s="49">
        <v>5</v>
      </c>
      <c r="T91" s="49">
        <v>4</v>
      </c>
      <c r="U91" s="49">
        <v>3</v>
      </c>
      <c r="V91" s="49">
        <v>5</v>
      </c>
      <c r="W91" s="49">
        <v>5</v>
      </c>
      <c r="X91" s="49">
        <v>5</v>
      </c>
      <c r="Y91" s="49">
        <v>5</v>
      </c>
      <c r="Z91" s="49">
        <v>5</v>
      </c>
      <c r="AA91" s="49">
        <v>5</v>
      </c>
      <c r="AB91" s="49">
        <v>5</v>
      </c>
      <c r="AC91" s="49">
        <v>5</v>
      </c>
      <c r="AD91" s="49">
        <v>5</v>
      </c>
      <c r="AE91" s="49">
        <v>4</v>
      </c>
      <c r="AF91" s="49">
        <v>5</v>
      </c>
      <c r="AG91" s="65">
        <f t="shared" si="4"/>
        <v>71</v>
      </c>
      <c r="AH91" s="49">
        <v>5</v>
      </c>
      <c r="AI91" s="49">
        <v>4</v>
      </c>
      <c r="AJ91" s="49">
        <v>5</v>
      </c>
      <c r="AK91" s="49">
        <v>5</v>
      </c>
      <c r="AL91" s="49">
        <v>5</v>
      </c>
      <c r="AM91" s="49">
        <v>5</v>
      </c>
      <c r="AN91" s="65">
        <f t="shared" si="5"/>
        <v>29</v>
      </c>
      <c r="AO91" s="49">
        <v>2</v>
      </c>
    </row>
    <row r="92" spans="1:41" x14ac:dyDescent="0.25">
      <c r="A92" s="43">
        <v>91</v>
      </c>
      <c r="B92" s="49" t="s">
        <v>405</v>
      </c>
      <c r="C92" s="55" t="s">
        <v>512</v>
      </c>
      <c r="D92" s="55" t="s">
        <v>91</v>
      </c>
      <c r="E92" s="53">
        <f>VLOOKUP(B92,'Nilai Raport'!$B$2:$D$215,3,0)</f>
        <v>85.92307692</v>
      </c>
      <c r="F92" s="45" cm="1">
        <f t="array" ref="F92">ROUND(E92:E92,0)</f>
        <v>86</v>
      </c>
      <c r="G92" s="49">
        <v>4</v>
      </c>
      <c r="H92" s="49">
        <v>5</v>
      </c>
      <c r="I92" s="49">
        <v>3</v>
      </c>
      <c r="J92" s="49">
        <v>4</v>
      </c>
      <c r="K92" s="49">
        <v>3</v>
      </c>
      <c r="L92" s="49">
        <v>3</v>
      </c>
      <c r="M92" s="49">
        <v>4</v>
      </c>
      <c r="N92" s="49">
        <v>4</v>
      </c>
      <c r="O92" s="49">
        <v>4</v>
      </c>
      <c r="P92" s="49">
        <v>4</v>
      </c>
      <c r="Q92" s="93">
        <f t="shared" si="3"/>
        <v>38</v>
      </c>
      <c r="R92" s="49">
        <v>5</v>
      </c>
      <c r="S92" s="49">
        <v>5</v>
      </c>
      <c r="T92" s="49">
        <v>3</v>
      </c>
      <c r="U92" s="49">
        <v>4</v>
      </c>
      <c r="V92" s="49">
        <v>5</v>
      </c>
      <c r="W92" s="49">
        <v>5</v>
      </c>
      <c r="X92" s="49">
        <v>5</v>
      </c>
      <c r="Y92" s="49">
        <v>5</v>
      </c>
      <c r="Z92" s="49">
        <v>5</v>
      </c>
      <c r="AA92" s="49">
        <v>5</v>
      </c>
      <c r="AB92" s="49">
        <v>5</v>
      </c>
      <c r="AC92" s="49">
        <v>5</v>
      </c>
      <c r="AD92" s="49">
        <v>3</v>
      </c>
      <c r="AE92" s="49">
        <v>3</v>
      </c>
      <c r="AF92" s="49">
        <v>5</v>
      </c>
      <c r="AG92" s="65">
        <f t="shared" si="4"/>
        <v>68</v>
      </c>
      <c r="AH92" s="49">
        <v>5</v>
      </c>
      <c r="AI92" s="49">
        <v>5</v>
      </c>
      <c r="AJ92" s="49">
        <v>5</v>
      </c>
      <c r="AK92" s="49">
        <v>2</v>
      </c>
      <c r="AL92" s="49">
        <v>5</v>
      </c>
      <c r="AM92" s="49">
        <v>5</v>
      </c>
      <c r="AN92" s="65">
        <f t="shared" si="5"/>
        <v>27</v>
      </c>
      <c r="AO92" s="49">
        <v>3</v>
      </c>
    </row>
    <row r="93" spans="1:41" x14ac:dyDescent="0.25">
      <c r="A93" s="43">
        <v>92</v>
      </c>
      <c r="B93" s="48" t="s">
        <v>406</v>
      </c>
      <c r="C93" s="54" t="s">
        <v>512</v>
      </c>
      <c r="D93" s="54" t="s">
        <v>91</v>
      </c>
      <c r="E93" s="53">
        <f>VLOOKUP(B93,'Nilai Raport'!$B$2:$D$215,3,0)</f>
        <v>87.38461538</v>
      </c>
      <c r="F93" s="45" cm="1">
        <f t="array" ref="F93">ROUND(E93:E93,0)</f>
        <v>87</v>
      </c>
      <c r="G93" s="48">
        <v>4</v>
      </c>
      <c r="H93" s="48">
        <v>5</v>
      </c>
      <c r="I93" s="48">
        <v>4</v>
      </c>
      <c r="J93" s="48">
        <v>5</v>
      </c>
      <c r="K93" s="48">
        <v>4</v>
      </c>
      <c r="L93" s="48">
        <v>5</v>
      </c>
      <c r="M93" s="48">
        <v>5</v>
      </c>
      <c r="N93" s="48">
        <v>5</v>
      </c>
      <c r="O93" s="48">
        <v>5</v>
      </c>
      <c r="P93" s="48">
        <v>5</v>
      </c>
      <c r="Q93" s="93">
        <f t="shared" si="3"/>
        <v>47</v>
      </c>
      <c r="R93" s="48">
        <v>5</v>
      </c>
      <c r="S93" s="48">
        <v>4</v>
      </c>
      <c r="T93" s="48">
        <v>3</v>
      </c>
      <c r="U93" s="48">
        <v>4</v>
      </c>
      <c r="V93" s="48">
        <v>4</v>
      </c>
      <c r="W93" s="48">
        <v>5</v>
      </c>
      <c r="X93" s="48">
        <v>5</v>
      </c>
      <c r="Y93" s="48">
        <v>4</v>
      </c>
      <c r="Z93" s="48">
        <v>4</v>
      </c>
      <c r="AA93" s="48">
        <v>4</v>
      </c>
      <c r="AB93" s="48">
        <v>4</v>
      </c>
      <c r="AC93" s="48">
        <v>4</v>
      </c>
      <c r="AD93" s="48">
        <v>4</v>
      </c>
      <c r="AE93" s="48">
        <v>4</v>
      </c>
      <c r="AF93" s="48">
        <v>4</v>
      </c>
      <c r="AG93" s="65">
        <f t="shared" si="4"/>
        <v>62</v>
      </c>
      <c r="AH93" s="48">
        <v>5</v>
      </c>
      <c r="AI93" s="48">
        <v>4</v>
      </c>
      <c r="AJ93" s="48">
        <v>4</v>
      </c>
      <c r="AK93" s="48">
        <v>5</v>
      </c>
      <c r="AL93" s="48">
        <v>5</v>
      </c>
      <c r="AM93" s="48">
        <v>5</v>
      </c>
      <c r="AN93" s="65">
        <f t="shared" si="5"/>
        <v>28</v>
      </c>
      <c r="AO93" s="48">
        <v>3</v>
      </c>
    </row>
    <row r="94" spans="1:41" x14ac:dyDescent="0.25">
      <c r="A94" s="43">
        <v>93</v>
      </c>
      <c r="B94" s="48" t="s">
        <v>407</v>
      </c>
      <c r="C94" s="54" t="s">
        <v>512</v>
      </c>
      <c r="D94" s="54" t="s">
        <v>47</v>
      </c>
      <c r="E94" s="52">
        <f>VLOOKUP(B94,'Nilai Raport'!$B$2:$D$215,3,0)</f>
        <v>82</v>
      </c>
      <c r="F94" s="45" cm="1">
        <f t="array" ref="F94">ROUND(E94:E94,0)</f>
        <v>82</v>
      </c>
      <c r="G94" s="48">
        <v>2</v>
      </c>
      <c r="H94" s="48">
        <v>2</v>
      </c>
      <c r="I94" s="48">
        <v>2</v>
      </c>
      <c r="J94" s="48">
        <v>2</v>
      </c>
      <c r="K94" s="48">
        <v>2</v>
      </c>
      <c r="L94" s="48">
        <v>1</v>
      </c>
      <c r="M94" s="48">
        <v>3</v>
      </c>
      <c r="N94" s="48">
        <v>3</v>
      </c>
      <c r="O94" s="48">
        <v>3</v>
      </c>
      <c r="P94" s="48">
        <v>2</v>
      </c>
      <c r="Q94" s="93">
        <f t="shared" si="3"/>
        <v>22</v>
      </c>
      <c r="R94" s="48">
        <v>3</v>
      </c>
      <c r="S94" s="48">
        <v>3</v>
      </c>
      <c r="T94" s="48">
        <v>4</v>
      </c>
      <c r="U94" s="48">
        <v>3</v>
      </c>
      <c r="V94" s="48">
        <v>3</v>
      </c>
      <c r="W94" s="48">
        <v>4</v>
      </c>
      <c r="X94" s="48">
        <v>4</v>
      </c>
      <c r="Y94" s="48">
        <v>3</v>
      </c>
      <c r="Z94" s="48">
        <v>3</v>
      </c>
      <c r="AA94" s="48">
        <v>4</v>
      </c>
      <c r="AB94" s="48">
        <v>4</v>
      </c>
      <c r="AC94" s="48">
        <v>3</v>
      </c>
      <c r="AD94" s="48">
        <v>4</v>
      </c>
      <c r="AE94" s="48">
        <v>4</v>
      </c>
      <c r="AF94" s="48">
        <v>3</v>
      </c>
      <c r="AG94" s="65">
        <f t="shared" si="4"/>
        <v>52</v>
      </c>
      <c r="AH94" s="48">
        <v>3</v>
      </c>
      <c r="AI94" s="48">
        <v>3</v>
      </c>
      <c r="AJ94" s="48">
        <v>4</v>
      </c>
      <c r="AK94" s="48">
        <v>2</v>
      </c>
      <c r="AL94" s="48">
        <v>3</v>
      </c>
      <c r="AM94" s="48">
        <v>3</v>
      </c>
      <c r="AN94" s="65">
        <f t="shared" si="5"/>
        <v>18</v>
      </c>
      <c r="AO94" s="48">
        <v>2</v>
      </c>
    </row>
    <row r="95" spans="1:41" x14ac:dyDescent="0.25">
      <c r="A95" s="43">
        <v>94</v>
      </c>
      <c r="B95" s="49" t="s">
        <v>409</v>
      </c>
      <c r="C95" s="55" t="s">
        <v>512</v>
      </c>
      <c r="D95" s="55" t="s">
        <v>47</v>
      </c>
      <c r="E95" s="52">
        <f>VLOOKUP(B95,'Nilai Raport'!$B$2:$D$215,3,0)</f>
        <v>84.384615384615387</v>
      </c>
      <c r="F95" s="45" cm="1">
        <f t="array" ref="F95">ROUND(E95:E95,0)</f>
        <v>84</v>
      </c>
      <c r="G95" s="49">
        <v>3</v>
      </c>
      <c r="H95" s="49">
        <v>4</v>
      </c>
      <c r="I95" s="49">
        <v>1</v>
      </c>
      <c r="J95" s="49">
        <v>3</v>
      </c>
      <c r="K95" s="49">
        <v>3</v>
      </c>
      <c r="L95" s="49">
        <v>2</v>
      </c>
      <c r="M95" s="49">
        <v>4</v>
      </c>
      <c r="N95" s="49">
        <v>4</v>
      </c>
      <c r="O95" s="49">
        <v>4</v>
      </c>
      <c r="P95" s="49">
        <v>4</v>
      </c>
      <c r="Q95" s="93">
        <f t="shared" si="3"/>
        <v>32</v>
      </c>
      <c r="R95" s="49">
        <v>4</v>
      </c>
      <c r="S95" s="49">
        <v>3</v>
      </c>
      <c r="T95" s="49">
        <v>4</v>
      </c>
      <c r="U95" s="49">
        <v>3</v>
      </c>
      <c r="V95" s="49">
        <v>4</v>
      </c>
      <c r="W95" s="49">
        <v>4</v>
      </c>
      <c r="X95" s="49">
        <v>3</v>
      </c>
      <c r="Y95" s="49">
        <v>3</v>
      </c>
      <c r="Z95" s="49">
        <v>3</v>
      </c>
      <c r="AA95" s="49">
        <v>4</v>
      </c>
      <c r="AB95" s="49">
        <v>4</v>
      </c>
      <c r="AC95" s="49">
        <v>4</v>
      </c>
      <c r="AD95" s="49">
        <v>4</v>
      </c>
      <c r="AE95" s="49">
        <v>3</v>
      </c>
      <c r="AF95" s="49">
        <v>3</v>
      </c>
      <c r="AG95" s="65">
        <f t="shared" si="4"/>
        <v>53</v>
      </c>
      <c r="AH95" s="49">
        <v>4</v>
      </c>
      <c r="AI95" s="49">
        <v>3</v>
      </c>
      <c r="AJ95" s="49">
        <v>3</v>
      </c>
      <c r="AK95" s="49">
        <v>4</v>
      </c>
      <c r="AL95" s="49">
        <v>4</v>
      </c>
      <c r="AM95" s="49">
        <v>4</v>
      </c>
      <c r="AN95" s="65">
        <f t="shared" si="5"/>
        <v>22</v>
      </c>
      <c r="AO95" s="49">
        <v>2</v>
      </c>
    </row>
    <row r="96" spans="1:41" x14ac:dyDescent="0.25">
      <c r="A96" s="43">
        <v>95</v>
      </c>
      <c r="B96" s="48" t="s">
        <v>410</v>
      </c>
      <c r="C96" s="54" t="s">
        <v>511</v>
      </c>
      <c r="D96" s="54" t="s">
        <v>47</v>
      </c>
      <c r="E96" s="52">
        <f>VLOOKUP(B96,'Nilai Raport'!$B$2:$D$215,3,0)</f>
        <v>84.07692307692308</v>
      </c>
      <c r="F96" s="45" cm="1">
        <f t="array" ref="F96">ROUND(E96:E96,0)</f>
        <v>84</v>
      </c>
      <c r="G96" s="48">
        <v>5</v>
      </c>
      <c r="H96" s="48">
        <v>3</v>
      </c>
      <c r="I96" s="48">
        <v>3</v>
      </c>
      <c r="J96" s="48">
        <v>3</v>
      </c>
      <c r="K96" s="48">
        <v>3</v>
      </c>
      <c r="L96" s="48">
        <v>3</v>
      </c>
      <c r="M96" s="48">
        <v>3</v>
      </c>
      <c r="N96" s="48">
        <v>3</v>
      </c>
      <c r="O96" s="48">
        <v>3</v>
      </c>
      <c r="P96" s="48">
        <v>2</v>
      </c>
      <c r="Q96" s="93">
        <f t="shared" si="3"/>
        <v>31</v>
      </c>
      <c r="R96" s="48">
        <v>4</v>
      </c>
      <c r="S96" s="48">
        <v>4</v>
      </c>
      <c r="T96" s="48">
        <v>4</v>
      </c>
      <c r="U96" s="48">
        <v>4</v>
      </c>
      <c r="V96" s="48">
        <v>4</v>
      </c>
      <c r="W96" s="48">
        <v>5</v>
      </c>
      <c r="X96" s="48">
        <v>4</v>
      </c>
      <c r="Y96" s="48">
        <v>5</v>
      </c>
      <c r="Z96" s="48">
        <v>4</v>
      </c>
      <c r="AA96" s="48">
        <v>5</v>
      </c>
      <c r="AB96" s="48">
        <v>5</v>
      </c>
      <c r="AC96" s="48">
        <v>4</v>
      </c>
      <c r="AD96" s="48">
        <v>4</v>
      </c>
      <c r="AE96" s="48">
        <v>4</v>
      </c>
      <c r="AF96" s="48">
        <v>5</v>
      </c>
      <c r="AG96" s="65">
        <f t="shared" si="4"/>
        <v>65</v>
      </c>
      <c r="AH96" s="48">
        <v>4</v>
      </c>
      <c r="AI96" s="48">
        <v>4</v>
      </c>
      <c r="AJ96" s="48">
        <v>3</v>
      </c>
      <c r="AK96" s="48">
        <v>5</v>
      </c>
      <c r="AL96" s="48">
        <v>5</v>
      </c>
      <c r="AM96" s="48">
        <v>5</v>
      </c>
      <c r="AN96" s="65">
        <f t="shared" si="5"/>
        <v>26</v>
      </c>
      <c r="AO96" s="48">
        <v>2</v>
      </c>
    </row>
    <row r="97" spans="1:41" x14ac:dyDescent="0.25">
      <c r="A97" s="43">
        <v>96</v>
      </c>
      <c r="B97" s="48" t="s">
        <v>412</v>
      </c>
      <c r="C97" s="54" t="s">
        <v>512</v>
      </c>
      <c r="D97" s="54" t="s">
        <v>47</v>
      </c>
      <c r="E97" s="52">
        <f>VLOOKUP(B97,'Nilai Raport'!$B$2:$D$215,3,0)</f>
        <v>82.769230769230774</v>
      </c>
      <c r="F97" s="45" cm="1">
        <f t="array" ref="F97">ROUND(E97:E97,0)</f>
        <v>83</v>
      </c>
      <c r="G97" s="48">
        <v>4</v>
      </c>
      <c r="H97" s="48">
        <v>3</v>
      </c>
      <c r="I97" s="48">
        <v>5</v>
      </c>
      <c r="J97" s="48">
        <v>3</v>
      </c>
      <c r="K97" s="48">
        <v>3</v>
      </c>
      <c r="L97" s="48">
        <v>4</v>
      </c>
      <c r="M97" s="48">
        <v>3</v>
      </c>
      <c r="N97" s="48">
        <v>4</v>
      </c>
      <c r="O97" s="48">
        <v>4</v>
      </c>
      <c r="P97" s="48">
        <v>5</v>
      </c>
      <c r="Q97" s="93">
        <f t="shared" si="3"/>
        <v>38</v>
      </c>
      <c r="R97" s="48">
        <v>4</v>
      </c>
      <c r="S97" s="48">
        <v>3</v>
      </c>
      <c r="T97" s="48">
        <v>4</v>
      </c>
      <c r="U97" s="48">
        <v>2</v>
      </c>
      <c r="V97" s="48">
        <v>4</v>
      </c>
      <c r="W97" s="48">
        <v>3</v>
      </c>
      <c r="X97" s="48">
        <v>3</v>
      </c>
      <c r="Y97" s="48">
        <v>4</v>
      </c>
      <c r="Z97" s="48">
        <v>3</v>
      </c>
      <c r="AA97" s="48">
        <v>4</v>
      </c>
      <c r="AB97" s="48">
        <v>4</v>
      </c>
      <c r="AC97" s="48">
        <v>4</v>
      </c>
      <c r="AD97" s="48">
        <v>4</v>
      </c>
      <c r="AE97" s="48">
        <v>3</v>
      </c>
      <c r="AF97" s="48">
        <v>4</v>
      </c>
      <c r="AG97" s="65">
        <f t="shared" si="4"/>
        <v>53</v>
      </c>
      <c r="AH97" s="48">
        <v>4</v>
      </c>
      <c r="AI97" s="48">
        <v>5</v>
      </c>
      <c r="AJ97" s="48">
        <v>3</v>
      </c>
      <c r="AK97" s="48">
        <v>3</v>
      </c>
      <c r="AL97" s="48">
        <v>5</v>
      </c>
      <c r="AM97" s="48">
        <v>5</v>
      </c>
      <c r="AN97" s="65">
        <f t="shared" si="5"/>
        <v>25</v>
      </c>
      <c r="AO97" s="48">
        <v>2</v>
      </c>
    </row>
    <row r="98" spans="1:41" x14ac:dyDescent="0.25">
      <c r="A98" s="43">
        <v>97</v>
      </c>
      <c r="B98" s="49" t="s">
        <v>413</v>
      </c>
      <c r="C98" s="55" t="s">
        <v>512</v>
      </c>
      <c r="D98" s="55" t="s">
        <v>47</v>
      </c>
      <c r="E98" s="52">
        <f>VLOOKUP(B98,'Nilai Raport'!$B$2:$D$215,3,0)</f>
        <v>81.307692307692307</v>
      </c>
      <c r="F98" s="45" cm="1">
        <f t="array" ref="F98">ROUND(E98:E98,0)</f>
        <v>81</v>
      </c>
      <c r="G98" s="49">
        <v>3</v>
      </c>
      <c r="H98" s="49">
        <v>2</v>
      </c>
      <c r="I98" s="49">
        <v>3</v>
      </c>
      <c r="J98" s="49">
        <v>3</v>
      </c>
      <c r="K98" s="49">
        <v>1</v>
      </c>
      <c r="L98" s="49">
        <v>1</v>
      </c>
      <c r="M98" s="49">
        <v>1</v>
      </c>
      <c r="N98" s="49">
        <v>2</v>
      </c>
      <c r="O98" s="49">
        <v>4</v>
      </c>
      <c r="P98" s="49">
        <v>1</v>
      </c>
      <c r="Q98" s="93">
        <f t="shared" si="3"/>
        <v>21</v>
      </c>
      <c r="R98" s="49">
        <v>4</v>
      </c>
      <c r="S98" s="49">
        <v>4</v>
      </c>
      <c r="T98" s="49">
        <v>3</v>
      </c>
      <c r="U98" s="49">
        <v>3</v>
      </c>
      <c r="V98" s="49">
        <v>3</v>
      </c>
      <c r="W98" s="49">
        <v>4</v>
      </c>
      <c r="X98" s="49">
        <v>4</v>
      </c>
      <c r="Y98" s="49">
        <v>4</v>
      </c>
      <c r="Z98" s="49">
        <v>3</v>
      </c>
      <c r="AA98" s="49">
        <v>4</v>
      </c>
      <c r="AB98" s="49">
        <v>4</v>
      </c>
      <c r="AC98" s="49">
        <v>3</v>
      </c>
      <c r="AD98" s="49">
        <v>4</v>
      </c>
      <c r="AE98" s="49">
        <v>4</v>
      </c>
      <c r="AF98" s="49">
        <v>3</v>
      </c>
      <c r="AG98" s="65">
        <f t="shared" si="4"/>
        <v>54</v>
      </c>
      <c r="AH98" s="49">
        <v>4</v>
      </c>
      <c r="AI98" s="49">
        <v>4</v>
      </c>
      <c r="AJ98" s="49">
        <v>4</v>
      </c>
      <c r="AK98" s="49">
        <v>4</v>
      </c>
      <c r="AL98" s="49">
        <v>4</v>
      </c>
      <c r="AM98" s="49">
        <v>4</v>
      </c>
      <c r="AN98" s="65">
        <f t="shared" si="5"/>
        <v>24</v>
      </c>
      <c r="AO98" s="49">
        <v>2</v>
      </c>
    </row>
    <row r="99" spans="1:41" x14ac:dyDescent="0.25">
      <c r="A99" s="43">
        <v>98</v>
      </c>
      <c r="B99" s="49" t="s">
        <v>414</v>
      </c>
      <c r="C99" s="55" t="s">
        <v>512</v>
      </c>
      <c r="D99" s="55" t="s">
        <v>47</v>
      </c>
      <c r="E99" s="52">
        <f>VLOOKUP(B99,'Nilai Raport'!$B$2:$D$215,3,0)</f>
        <v>81.538461538461533</v>
      </c>
      <c r="F99" s="45" cm="1">
        <f t="array" ref="F99">ROUND(E99:E99,0)</f>
        <v>82</v>
      </c>
      <c r="G99" s="49">
        <v>3</v>
      </c>
      <c r="H99" s="49">
        <v>3</v>
      </c>
      <c r="I99" s="49">
        <v>3</v>
      </c>
      <c r="J99" s="49">
        <v>2</v>
      </c>
      <c r="K99" s="49">
        <v>2</v>
      </c>
      <c r="L99" s="49">
        <v>3</v>
      </c>
      <c r="M99" s="49">
        <v>3</v>
      </c>
      <c r="N99" s="49">
        <v>1</v>
      </c>
      <c r="O99" s="49">
        <v>2</v>
      </c>
      <c r="P99" s="49">
        <v>2</v>
      </c>
      <c r="Q99" s="93">
        <f t="shared" si="3"/>
        <v>24</v>
      </c>
      <c r="R99" s="49">
        <v>4</v>
      </c>
      <c r="S99" s="49">
        <v>4</v>
      </c>
      <c r="T99" s="49">
        <v>4</v>
      </c>
      <c r="U99" s="49">
        <v>5</v>
      </c>
      <c r="V99" s="49">
        <v>4</v>
      </c>
      <c r="W99" s="49">
        <v>4</v>
      </c>
      <c r="X99" s="49">
        <v>4</v>
      </c>
      <c r="Y99" s="49">
        <v>4</v>
      </c>
      <c r="Z99" s="49">
        <v>4</v>
      </c>
      <c r="AA99" s="49">
        <v>5</v>
      </c>
      <c r="AB99" s="49">
        <v>4</v>
      </c>
      <c r="AC99" s="49">
        <v>4</v>
      </c>
      <c r="AD99" s="49">
        <v>3</v>
      </c>
      <c r="AE99" s="49">
        <v>3</v>
      </c>
      <c r="AF99" s="49">
        <v>5</v>
      </c>
      <c r="AG99" s="65">
        <f t="shared" si="4"/>
        <v>61</v>
      </c>
      <c r="AH99" s="49">
        <v>4</v>
      </c>
      <c r="AI99" s="49">
        <v>4</v>
      </c>
      <c r="AJ99" s="49">
        <v>4</v>
      </c>
      <c r="AK99" s="49">
        <v>5</v>
      </c>
      <c r="AL99" s="49">
        <v>4</v>
      </c>
      <c r="AM99" s="49">
        <v>4</v>
      </c>
      <c r="AN99" s="65">
        <f t="shared" si="5"/>
        <v>25</v>
      </c>
      <c r="AO99" s="49">
        <v>2</v>
      </c>
    </row>
    <row r="100" spans="1:41" x14ac:dyDescent="0.25">
      <c r="A100" s="43">
        <v>99</v>
      </c>
      <c r="B100" s="49" t="s">
        <v>416</v>
      </c>
      <c r="C100" s="55" t="s">
        <v>512</v>
      </c>
      <c r="D100" s="55" t="s">
        <v>47</v>
      </c>
      <c r="E100" s="52">
        <f>VLOOKUP(B100,'Nilai Raport'!$B$2:$D$215,3,0)</f>
        <v>82.538461538461533</v>
      </c>
      <c r="F100" s="45" cm="1">
        <f t="array" ref="F100">ROUND(E100:E100,0)</f>
        <v>83</v>
      </c>
      <c r="G100" s="49">
        <v>2</v>
      </c>
      <c r="H100" s="49">
        <v>5</v>
      </c>
      <c r="I100" s="49">
        <v>5</v>
      </c>
      <c r="J100" s="49">
        <v>5</v>
      </c>
      <c r="K100" s="49">
        <v>5</v>
      </c>
      <c r="L100" s="49">
        <v>5</v>
      </c>
      <c r="M100" s="49">
        <v>5</v>
      </c>
      <c r="N100" s="49">
        <v>5</v>
      </c>
      <c r="O100" s="49">
        <v>5</v>
      </c>
      <c r="P100" s="49">
        <v>5</v>
      </c>
      <c r="Q100" s="93">
        <f t="shared" si="3"/>
        <v>47</v>
      </c>
      <c r="R100" s="49">
        <v>4</v>
      </c>
      <c r="S100" s="49">
        <v>4</v>
      </c>
      <c r="T100" s="49">
        <v>4</v>
      </c>
      <c r="U100" s="49">
        <v>5</v>
      </c>
      <c r="V100" s="49">
        <v>4</v>
      </c>
      <c r="W100" s="49">
        <v>5</v>
      </c>
      <c r="X100" s="49">
        <v>5</v>
      </c>
      <c r="Y100" s="49">
        <v>3</v>
      </c>
      <c r="Z100" s="49">
        <v>5</v>
      </c>
      <c r="AA100" s="49">
        <v>5</v>
      </c>
      <c r="AB100" s="49">
        <v>4</v>
      </c>
      <c r="AC100" s="49">
        <v>5</v>
      </c>
      <c r="AD100" s="49">
        <v>4</v>
      </c>
      <c r="AE100" s="49">
        <v>4</v>
      </c>
      <c r="AF100" s="49">
        <v>5</v>
      </c>
      <c r="AG100" s="65">
        <f t="shared" si="4"/>
        <v>66</v>
      </c>
      <c r="AH100" s="49">
        <v>5</v>
      </c>
      <c r="AI100" s="49">
        <v>5</v>
      </c>
      <c r="AJ100" s="49">
        <v>5</v>
      </c>
      <c r="AK100" s="49">
        <v>5</v>
      </c>
      <c r="AL100" s="49">
        <v>5</v>
      </c>
      <c r="AM100" s="49">
        <v>5</v>
      </c>
      <c r="AN100" s="65">
        <f t="shared" si="5"/>
        <v>30</v>
      </c>
      <c r="AO100" s="49">
        <v>2</v>
      </c>
    </row>
    <row r="101" spans="1:41" x14ac:dyDescent="0.25">
      <c r="A101" s="43">
        <v>100</v>
      </c>
      <c r="B101" s="48" t="s">
        <v>417</v>
      </c>
      <c r="C101" s="54" t="s">
        <v>512</v>
      </c>
      <c r="D101" s="54" t="s">
        <v>47</v>
      </c>
      <c r="E101" s="52">
        <f>VLOOKUP(B101,'Nilai Raport'!$B$2:$D$215,3,0)</f>
        <v>82.384615384615387</v>
      </c>
      <c r="F101" s="45" cm="1">
        <f t="array" ref="F101">ROUND(E101:E101,0)</f>
        <v>82</v>
      </c>
      <c r="G101" s="48">
        <v>5</v>
      </c>
      <c r="H101" s="48">
        <v>3</v>
      </c>
      <c r="I101" s="48">
        <v>3</v>
      </c>
      <c r="J101" s="48">
        <v>4</v>
      </c>
      <c r="K101" s="48">
        <v>2</v>
      </c>
      <c r="L101" s="48">
        <v>2</v>
      </c>
      <c r="M101" s="48">
        <v>3</v>
      </c>
      <c r="N101" s="48">
        <v>3</v>
      </c>
      <c r="O101" s="48">
        <v>3</v>
      </c>
      <c r="P101" s="48">
        <v>3</v>
      </c>
      <c r="Q101" s="93">
        <f t="shared" si="3"/>
        <v>31</v>
      </c>
      <c r="R101" s="48">
        <v>5</v>
      </c>
      <c r="S101" s="48">
        <v>3</v>
      </c>
      <c r="T101" s="48">
        <v>4</v>
      </c>
      <c r="U101" s="48">
        <v>4</v>
      </c>
      <c r="V101" s="48">
        <v>5</v>
      </c>
      <c r="W101" s="48">
        <v>5</v>
      </c>
      <c r="X101" s="48">
        <v>4</v>
      </c>
      <c r="Y101" s="48">
        <v>5</v>
      </c>
      <c r="Z101" s="48">
        <v>4</v>
      </c>
      <c r="AA101" s="48">
        <v>5</v>
      </c>
      <c r="AB101" s="48">
        <v>5</v>
      </c>
      <c r="AC101" s="48">
        <v>4</v>
      </c>
      <c r="AD101" s="48">
        <v>4</v>
      </c>
      <c r="AE101" s="48">
        <v>3</v>
      </c>
      <c r="AF101" s="48">
        <v>4</v>
      </c>
      <c r="AG101" s="65">
        <f t="shared" si="4"/>
        <v>64</v>
      </c>
      <c r="AH101" s="48">
        <v>4</v>
      </c>
      <c r="AI101" s="48">
        <v>4</v>
      </c>
      <c r="AJ101" s="48">
        <v>4</v>
      </c>
      <c r="AK101" s="48">
        <v>5</v>
      </c>
      <c r="AL101" s="48">
        <v>5</v>
      </c>
      <c r="AM101" s="48">
        <v>5</v>
      </c>
      <c r="AN101" s="65">
        <f t="shared" si="5"/>
        <v>27</v>
      </c>
      <c r="AO101" s="48">
        <v>2</v>
      </c>
    </row>
    <row r="102" spans="1:41" x14ac:dyDescent="0.25">
      <c r="A102" s="43">
        <v>101</v>
      </c>
      <c r="B102" s="48" t="s">
        <v>419</v>
      </c>
      <c r="C102" s="54" t="s">
        <v>512</v>
      </c>
      <c r="D102" s="54" t="s">
        <v>47</v>
      </c>
      <c r="E102" s="52">
        <f>VLOOKUP(B102,'Nilai Raport'!$B$2:$D$215,3,0)</f>
        <v>82.692307692307693</v>
      </c>
      <c r="F102" s="45" cm="1">
        <f t="array" ref="F102">ROUND(E102:E102,0)</f>
        <v>83</v>
      </c>
      <c r="G102" s="48">
        <v>3</v>
      </c>
      <c r="H102" s="48">
        <v>2</v>
      </c>
      <c r="I102" s="48">
        <v>3</v>
      </c>
      <c r="J102" s="48">
        <v>3</v>
      </c>
      <c r="K102" s="48">
        <v>3</v>
      </c>
      <c r="L102" s="48">
        <v>1</v>
      </c>
      <c r="M102" s="48">
        <v>2</v>
      </c>
      <c r="N102" s="48">
        <v>2</v>
      </c>
      <c r="O102" s="48">
        <v>1</v>
      </c>
      <c r="P102" s="48">
        <v>2</v>
      </c>
      <c r="Q102" s="93">
        <f t="shared" si="3"/>
        <v>22</v>
      </c>
      <c r="R102" s="48">
        <v>4</v>
      </c>
      <c r="S102" s="48">
        <v>4</v>
      </c>
      <c r="T102" s="48">
        <v>3</v>
      </c>
      <c r="U102" s="48">
        <v>3</v>
      </c>
      <c r="V102" s="48">
        <v>4</v>
      </c>
      <c r="W102" s="48">
        <v>5</v>
      </c>
      <c r="X102" s="48">
        <v>4</v>
      </c>
      <c r="Y102" s="48">
        <v>4</v>
      </c>
      <c r="Z102" s="48">
        <v>5</v>
      </c>
      <c r="AA102" s="48">
        <v>4</v>
      </c>
      <c r="AB102" s="48">
        <v>4</v>
      </c>
      <c r="AC102" s="48">
        <v>4</v>
      </c>
      <c r="AD102" s="48">
        <v>4</v>
      </c>
      <c r="AE102" s="48">
        <v>4</v>
      </c>
      <c r="AF102" s="48">
        <v>4</v>
      </c>
      <c r="AG102" s="65">
        <f t="shared" si="4"/>
        <v>60</v>
      </c>
      <c r="AH102" s="48">
        <v>4</v>
      </c>
      <c r="AI102" s="48">
        <v>5</v>
      </c>
      <c r="AJ102" s="48">
        <v>4</v>
      </c>
      <c r="AK102" s="48">
        <v>4</v>
      </c>
      <c r="AL102" s="48">
        <v>4</v>
      </c>
      <c r="AM102" s="48">
        <v>4</v>
      </c>
      <c r="AN102" s="65">
        <f t="shared" si="5"/>
        <v>25</v>
      </c>
      <c r="AO102" s="48">
        <v>2</v>
      </c>
    </row>
    <row r="103" spans="1:41" x14ac:dyDescent="0.25">
      <c r="A103" s="43">
        <v>102</v>
      </c>
      <c r="B103" s="49" t="s">
        <v>420</v>
      </c>
      <c r="C103" s="55" t="s">
        <v>512</v>
      </c>
      <c r="D103" s="55" t="s">
        <v>47</v>
      </c>
      <c r="E103" s="52">
        <f>VLOOKUP(B103,'Nilai Raport'!$B$2:$D$215,3,0)</f>
        <v>83.461538461538467</v>
      </c>
      <c r="F103" s="45" cm="1">
        <f t="array" ref="F103">ROUND(E103:E103,0)</f>
        <v>83</v>
      </c>
      <c r="G103" s="49">
        <v>4</v>
      </c>
      <c r="H103" s="49">
        <v>4</v>
      </c>
      <c r="I103" s="49">
        <v>3</v>
      </c>
      <c r="J103" s="49">
        <v>4</v>
      </c>
      <c r="K103" s="49">
        <v>4</v>
      </c>
      <c r="L103" s="49">
        <v>5</v>
      </c>
      <c r="M103" s="49">
        <v>5</v>
      </c>
      <c r="N103" s="49">
        <v>2</v>
      </c>
      <c r="O103" s="49">
        <v>5</v>
      </c>
      <c r="P103" s="49">
        <v>5</v>
      </c>
      <c r="Q103" s="93">
        <f t="shared" si="3"/>
        <v>41</v>
      </c>
      <c r="R103" s="49">
        <v>4</v>
      </c>
      <c r="S103" s="49">
        <v>4</v>
      </c>
      <c r="T103" s="49">
        <v>4</v>
      </c>
      <c r="U103" s="49">
        <v>4</v>
      </c>
      <c r="V103" s="49">
        <v>4</v>
      </c>
      <c r="W103" s="49">
        <v>4</v>
      </c>
      <c r="X103" s="49">
        <v>3</v>
      </c>
      <c r="Y103" s="49">
        <v>4</v>
      </c>
      <c r="Z103" s="49">
        <v>3</v>
      </c>
      <c r="AA103" s="49">
        <v>4</v>
      </c>
      <c r="AB103" s="49">
        <v>5</v>
      </c>
      <c r="AC103" s="49">
        <v>3</v>
      </c>
      <c r="AD103" s="49">
        <v>4</v>
      </c>
      <c r="AE103" s="49">
        <v>5</v>
      </c>
      <c r="AF103" s="49">
        <v>4</v>
      </c>
      <c r="AG103" s="65">
        <f t="shared" si="4"/>
        <v>59</v>
      </c>
      <c r="AH103" s="49">
        <v>4</v>
      </c>
      <c r="AI103" s="49">
        <v>4</v>
      </c>
      <c r="AJ103" s="49">
        <v>3</v>
      </c>
      <c r="AK103" s="49">
        <v>5</v>
      </c>
      <c r="AL103" s="49">
        <v>5</v>
      </c>
      <c r="AM103" s="49">
        <v>5</v>
      </c>
      <c r="AN103" s="65">
        <f t="shared" si="5"/>
        <v>26</v>
      </c>
      <c r="AO103" s="49">
        <v>2</v>
      </c>
    </row>
    <row r="104" spans="1:41" x14ac:dyDescent="0.25">
      <c r="A104" s="43">
        <v>103</v>
      </c>
      <c r="B104" s="42" t="s">
        <v>422</v>
      </c>
      <c r="C104" s="55" t="s">
        <v>511</v>
      </c>
      <c r="D104" s="55" t="s">
        <v>47</v>
      </c>
      <c r="E104" s="52">
        <f>VLOOKUP(B104,'Nilai Raport'!$B$2:$D$215,3,0)</f>
        <v>80.615384615384613</v>
      </c>
      <c r="F104" s="45" cm="1">
        <f t="array" ref="F104">ROUND(E104:E104,0)</f>
        <v>81</v>
      </c>
      <c r="G104" s="49">
        <v>4</v>
      </c>
      <c r="H104" s="49">
        <v>2</v>
      </c>
      <c r="I104" s="49">
        <v>3</v>
      </c>
      <c r="J104" s="49">
        <v>3</v>
      </c>
      <c r="K104" s="49">
        <v>2</v>
      </c>
      <c r="L104" s="49">
        <v>4</v>
      </c>
      <c r="M104" s="49">
        <v>3</v>
      </c>
      <c r="N104" s="49">
        <v>3</v>
      </c>
      <c r="O104" s="49">
        <v>3</v>
      </c>
      <c r="P104" s="49">
        <v>2</v>
      </c>
      <c r="Q104" s="93">
        <f t="shared" si="3"/>
        <v>29</v>
      </c>
      <c r="R104" s="49">
        <v>4</v>
      </c>
      <c r="S104" s="49">
        <v>3</v>
      </c>
      <c r="T104" s="49">
        <v>4</v>
      </c>
      <c r="U104" s="49">
        <v>4</v>
      </c>
      <c r="V104" s="49">
        <v>4</v>
      </c>
      <c r="W104" s="49">
        <v>4</v>
      </c>
      <c r="X104" s="49">
        <v>3</v>
      </c>
      <c r="Y104" s="49">
        <v>4</v>
      </c>
      <c r="Z104" s="49">
        <v>3</v>
      </c>
      <c r="AA104" s="49">
        <v>4</v>
      </c>
      <c r="AB104" s="49">
        <v>4</v>
      </c>
      <c r="AC104" s="49">
        <v>4</v>
      </c>
      <c r="AD104" s="49">
        <v>4</v>
      </c>
      <c r="AE104" s="49">
        <v>3</v>
      </c>
      <c r="AF104" s="49">
        <v>3</v>
      </c>
      <c r="AG104" s="65">
        <f t="shared" si="4"/>
        <v>55</v>
      </c>
      <c r="AH104" s="49">
        <v>4</v>
      </c>
      <c r="AI104" s="49">
        <v>4</v>
      </c>
      <c r="AJ104" s="49">
        <v>4</v>
      </c>
      <c r="AK104" s="49">
        <v>4</v>
      </c>
      <c r="AL104" s="49">
        <v>4</v>
      </c>
      <c r="AM104" s="49">
        <v>4</v>
      </c>
      <c r="AN104" s="65">
        <f t="shared" si="5"/>
        <v>24</v>
      </c>
      <c r="AO104" s="49">
        <v>2</v>
      </c>
    </row>
    <row r="105" spans="1:41" x14ac:dyDescent="0.25">
      <c r="A105" s="43">
        <v>104</v>
      </c>
      <c r="B105" s="48" t="s">
        <v>423</v>
      </c>
      <c r="C105" s="54" t="s">
        <v>512</v>
      </c>
      <c r="D105" s="54" t="s">
        <v>47</v>
      </c>
      <c r="E105" s="52">
        <f>VLOOKUP(B105,'Nilai Raport'!$B$2:$D$215,3,0)</f>
        <v>82.15384615384616</v>
      </c>
      <c r="F105" s="45" cm="1">
        <f t="array" ref="F105">ROUND(E105:E105,0)</f>
        <v>82</v>
      </c>
      <c r="G105" s="48">
        <v>5</v>
      </c>
      <c r="H105" s="48">
        <v>3</v>
      </c>
      <c r="I105" s="48">
        <v>4</v>
      </c>
      <c r="J105" s="48">
        <v>3</v>
      </c>
      <c r="K105" s="48">
        <v>3</v>
      </c>
      <c r="L105" s="48">
        <v>4</v>
      </c>
      <c r="M105" s="48">
        <v>4</v>
      </c>
      <c r="N105" s="48">
        <v>4</v>
      </c>
      <c r="O105" s="48">
        <v>5</v>
      </c>
      <c r="P105" s="48">
        <v>5</v>
      </c>
      <c r="Q105" s="93">
        <f t="shared" si="3"/>
        <v>40</v>
      </c>
      <c r="R105" s="48">
        <v>4</v>
      </c>
      <c r="S105" s="48">
        <v>4</v>
      </c>
      <c r="T105" s="48">
        <v>3</v>
      </c>
      <c r="U105" s="48">
        <v>4</v>
      </c>
      <c r="V105" s="48">
        <v>5</v>
      </c>
      <c r="W105" s="48">
        <v>5</v>
      </c>
      <c r="X105" s="48">
        <v>4</v>
      </c>
      <c r="Y105" s="48">
        <v>3</v>
      </c>
      <c r="Z105" s="48">
        <v>4</v>
      </c>
      <c r="AA105" s="48">
        <v>5</v>
      </c>
      <c r="AB105" s="48">
        <v>4</v>
      </c>
      <c r="AC105" s="48">
        <v>4</v>
      </c>
      <c r="AD105" s="48">
        <v>4</v>
      </c>
      <c r="AE105" s="48">
        <v>5</v>
      </c>
      <c r="AF105" s="48">
        <v>4</v>
      </c>
      <c r="AG105" s="65">
        <f t="shared" si="4"/>
        <v>62</v>
      </c>
      <c r="AH105" s="48">
        <v>4</v>
      </c>
      <c r="AI105" s="48">
        <v>3</v>
      </c>
      <c r="AJ105" s="48">
        <v>3</v>
      </c>
      <c r="AK105" s="48">
        <v>3</v>
      </c>
      <c r="AL105" s="48">
        <v>4</v>
      </c>
      <c r="AM105" s="48">
        <v>4</v>
      </c>
      <c r="AN105" s="65">
        <f t="shared" si="5"/>
        <v>21</v>
      </c>
      <c r="AO105" s="48">
        <v>2</v>
      </c>
    </row>
    <row r="106" spans="1:41" x14ac:dyDescent="0.25">
      <c r="A106" s="43">
        <v>105</v>
      </c>
      <c r="B106" s="48" t="s">
        <v>425</v>
      </c>
      <c r="C106" s="54" t="s">
        <v>512</v>
      </c>
      <c r="D106" s="54" t="s">
        <v>47</v>
      </c>
      <c r="E106" s="52">
        <f>VLOOKUP(B106,'Nilai Raport'!$B$2:$D$215,3,0)</f>
        <v>72.84615384615384</v>
      </c>
      <c r="F106" s="45" cm="1">
        <f t="array" ref="F106">ROUND(E106:E106,0)</f>
        <v>73</v>
      </c>
      <c r="G106" s="48">
        <v>3</v>
      </c>
      <c r="H106" s="48">
        <v>3</v>
      </c>
      <c r="I106" s="48">
        <v>2</v>
      </c>
      <c r="J106" s="48">
        <v>2</v>
      </c>
      <c r="K106" s="48">
        <v>2</v>
      </c>
      <c r="L106" s="48">
        <v>4</v>
      </c>
      <c r="M106" s="48">
        <v>1</v>
      </c>
      <c r="N106" s="48">
        <v>2</v>
      </c>
      <c r="O106" s="48">
        <v>2</v>
      </c>
      <c r="P106" s="48">
        <v>4</v>
      </c>
      <c r="Q106" s="93">
        <f t="shared" si="3"/>
        <v>25</v>
      </c>
      <c r="R106" s="48">
        <v>5</v>
      </c>
      <c r="S106" s="48">
        <v>5</v>
      </c>
      <c r="T106" s="48">
        <v>3</v>
      </c>
      <c r="U106" s="48">
        <v>3</v>
      </c>
      <c r="V106" s="48">
        <v>5</v>
      </c>
      <c r="W106" s="48">
        <v>3</v>
      </c>
      <c r="X106" s="48">
        <v>3</v>
      </c>
      <c r="Y106" s="48">
        <v>5</v>
      </c>
      <c r="Z106" s="48">
        <v>4</v>
      </c>
      <c r="AA106" s="48">
        <v>5</v>
      </c>
      <c r="AB106" s="48">
        <v>5</v>
      </c>
      <c r="AC106" s="48">
        <v>3</v>
      </c>
      <c r="AD106" s="48">
        <v>5</v>
      </c>
      <c r="AE106" s="48">
        <v>3</v>
      </c>
      <c r="AF106" s="48">
        <v>4</v>
      </c>
      <c r="AG106" s="65">
        <f t="shared" si="4"/>
        <v>61</v>
      </c>
      <c r="AH106" s="48">
        <v>3</v>
      </c>
      <c r="AI106" s="48">
        <v>4</v>
      </c>
      <c r="AJ106" s="48">
        <v>4</v>
      </c>
      <c r="AK106" s="48">
        <v>4</v>
      </c>
      <c r="AL106" s="48">
        <v>5</v>
      </c>
      <c r="AM106" s="48">
        <v>5</v>
      </c>
      <c r="AN106" s="65">
        <f t="shared" si="5"/>
        <v>25</v>
      </c>
      <c r="AO106" s="48">
        <v>1</v>
      </c>
    </row>
    <row r="107" spans="1:41" x14ac:dyDescent="0.25">
      <c r="A107" s="43">
        <v>106</v>
      </c>
      <c r="B107" s="49" t="s">
        <v>426</v>
      </c>
      <c r="C107" s="55" t="s">
        <v>512</v>
      </c>
      <c r="D107" s="55" t="s">
        <v>47</v>
      </c>
      <c r="E107" s="52">
        <f>VLOOKUP(B107,'Nilai Raport'!$B$2:$D$215,3,0)</f>
        <v>80.769230769230774</v>
      </c>
      <c r="F107" s="45" cm="1">
        <f t="array" ref="F107">ROUND(E107:E107,0)</f>
        <v>81</v>
      </c>
      <c r="G107" s="49">
        <v>3</v>
      </c>
      <c r="H107" s="49">
        <v>3</v>
      </c>
      <c r="I107" s="49">
        <v>2</v>
      </c>
      <c r="J107" s="49">
        <v>2</v>
      </c>
      <c r="K107" s="49">
        <v>2</v>
      </c>
      <c r="L107" s="49">
        <v>4</v>
      </c>
      <c r="M107" s="49">
        <v>1</v>
      </c>
      <c r="N107" s="49">
        <v>2</v>
      </c>
      <c r="O107" s="49">
        <v>2</v>
      </c>
      <c r="P107" s="49">
        <v>4</v>
      </c>
      <c r="Q107" s="93">
        <f t="shared" si="3"/>
        <v>25</v>
      </c>
      <c r="R107" s="49">
        <v>5</v>
      </c>
      <c r="S107" s="49">
        <v>4</v>
      </c>
      <c r="T107" s="49">
        <v>4</v>
      </c>
      <c r="U107" s="49">
        <v>4</v>
      </c>
      <c r="V107" s="49">
        <v>4</v>
      </c>
      <c r="W107" s="49">
        <v>3</v>
      </c>
      <c r="X107" s="49">
        <v>3</v>
      </c>
      <c r="Y107" s="49">
        <v>3</v>
      </c>
      <c r="Z107" s="49">
        <v>3</v>
      </c>
      <c r="AA107" s="49">
        <v>4</v>
      </c>
      <c r="AB107" s="49">
        <v>4</v>
      </c>
      <c r="AC107" s="49">
        <v>3</v>
      </c>
      <c r="AD107" s="49">
        <v>3</v>
      </c>
      <c r="AE107" s="49">
        <v>3</v>
      </c>
      <c r="AF107" s="49">
        <v>3</v>
      </c>
      <c r="AG107" s="65">
        <f t="shared" si="4"/>
        <v>53</v>
      </c>
      <c r="AH107" s="49">
        <v>4</v>
      </c>
      <c r="AI107" s="49">
        <v>5</v>
      </c>
      <c r="AJ107" s="49">
        <v>4</v>
      </c>
      <c r="AK107" s="49">
        <v>4</v>
      </c>
      <c r="AL107" s="49">
        <v>4</v>
      </c>
      <c r="AM107" s="49">
        <v>4</v>
      </c>
      <c r="AN107" s="65">
        <f t="shared" si="5"/>
        <v>25</v>
      </c>
      <c r="AO107" s="49">
        <v>2</v>
      </c>
    </row>
    <row r="108" spans="1:41" x14ac:dyDescent="0.25">
      <c r="A108" s="43">
        <v>107</v>
      </c>
      <c r="B108" s="49" t="s">
        <v>428</v>
      </c>
      <c r="C108" s="55" t="s">
        <v>512</v>
      </c>
      <c r="D108" s="55" t="s">
        <v>47</v>
      </c>
      <c r="E108" s="52">
        <f>VLOOKUP(B108,'Nilai Raport'!$B$2:$D$215,3,0)</f>
        <v>84.615384615384613</v>
      </c>
      <c r="F108" s="45" cm="1">
        <f t="array" ref="F108">ROUND(E108:E108,0)</f>
        <v>85</v>
      </c>
      <c r="G108" s="49">
        <v>5</v>
      </c>
      <c r="H108" s="49">
        <v>5</v>
      </c>
      <c r="I108" s="49">
        <v>3</v>
      </c>
      <c r="J108" s="49">
        <v>4</v>
      </c>
      <c r="K108" s="49">
        <v>4</v>
      </c>
      <c r="L108" s="49">
        <v>4</v>
      </c>
      <c r="M108" s="49">
        <v>5</v>
      </c>
      <c r="N108" s="49">
        <v>5</v>
      </c>
      <c r="O108" s="49">
        <v>5</v>
      </c>
      <c r="P108" s="49">
        <v>4</v>
      </c>
      <c r="Q108" s="93">
        <f t="shared" si="3"/>
        <v>44</v>
      </c>
      <c r="R108" s="49">
        <v>4</v>
      </c>
      <c r="S108" s="49">
        <v>4</v>
      </c>
      <c r="T108" s="49">
        <v>4</v>
      </c>
      <c r="U108" s="49">
        <v>4</v>
      </c>
      <c r="V108" s="49">
        <v>5</v>
      </c>
      <c r="W108" s="49">
        <v>4</v>
      </c>
      <c r="X108" s="49">
        <v>4</v>
      </c>
      <c r="Y108" s="49">
        <v>4</v>
      </c>
      <c r="Z108" s="49">
        <v>3</v>
      </c>
      <c r="AA108" s="49">
        <v>3</v>
      </c>
      <c r="AB108" s="49">
        <v>4</v>
      </c>
      <c r="AC108" s="49">
        <v>3</v>
      </c>
      <c r="AD108" s="49">
        <v>4</v>
      </c>
      <c r="AE108" s="49">
        <v>3</v>
      </c>
      <c r="AF108" s="49">
        <v>3</v>
      </c>
      <c r="AG108" s="65">
        <f t="shared" si="4"/>
        <v>56</v>
      </c>
      <c r="AH108" s="49">
        <v>4</v>
      </c>
      <c r="AI108" s="49">
        <v>4</v>
      </c>
      <c r="AJ108" s="49">
        <v>5</v>
      </c>
      <c r="AK108" s="49">
        <v>4</v>
      </c>
      <c r="AL108" s="49">
        <v>4</v>
      </c>
      <c r="AM108" s="49">
        <v>5</v>
      </c>
      <c r="AN108" s="65">
        <f t="shared" si="5"/>
        <v>26</v>
      </c>
      <c r="AO108" s="49">
        <v>2</v>
      </c>
    </row>
    <row r="109" spans="1:41" x14ac:dyDescent="0.25">
      <c r="A109" s="43">
        <v>108</v>
      </c>
      <c r="B109" s="48" t="s">
        <v>429</v>
      </c>
      <c r="C109" s="54" t="s">
        <v>512</v>
      </c>
      <c r="D109" s="54" t="s">
        <v>47</v>
      </c>
      <c r="E109" s="52">
        <f>VLOOKUP(B109,'Nilai Raport'!$B$2:$D$215,3,0)</f>
        <v>82.230769230769226</v>
      </c>
      <c r="F109" s="45" cm="1">
        <f t="array" ref="F109">ROUND(E109:E109,0)</f>
        <v>82</v>
      </c>
      <c r="G109" s="48">
        <v>3</v>
      </c>
      <c r="H109" s="48">
        <v>5</v>
      </c>
      <c r="I109" s="48">
        <v>3</v>
      </c>
      <c r="J109" s="48">
        <v>3</v>
      </c>
      <c r="K109" s="48">
        <v>3</v>
      </c>
      <c r="L109" s="48">
        <v>2</v>
      </c>
      <c r="M109" s="48">
        <v>3</v>
      </c>
      <c r="N109" s="48">
        <v>3</v>
      </c>
      <c r="O109" s="48">
        <v>3</v>
      </c>
      <c r="P109" s="48">
        <v>5</v>
      </c>
      <c r="Q109" s="93">
        <f t="shared" si="3"/>
        <v>33</v>
      </c>
      <c r="R109" s="48">
        <v>5</v>
      </c>
      <c r="S109" s="48">
        <v>3</v>
      </c>
      <c r="T109" s="48">
        <v>3</v>
      </c>
      <c r="U109" s="48">
        <v>2</v>
      </c>
      <c r="V109" s="48">
        <v>5</v>
      </c>
      <c r="W109" s="48">
        <v>4</v>
      </c>
      <c r="X109" s="48">
        <v>2</v>
      </c>
      <c r="Y109" s="48">
        <v>4</v>
      </c>
      <c r="Z109" s="48">
        <v>3</v>
      </c>
      <c r="AA109" s="48">
        <v>5</v>
      </c>
      <c r="AB109" s="48">
        <v>5</v>
      </c>
      <c r="AC109" s="48">
        <v>3</v>
      </c>
      <c r="AD109" s="48">
        <v>4</v>
      </c>
      <c r="AE109" s="48">
        <v>5</v>
      </c>
      <c r="AF109" s="48">
        <v>3</v>
      </c>
      <c r="AG109" s="65">
        <f t="shared" si="4"/>
        <v>56</v>
      </c>
      <c r="AH109" s="48">
        <v>5</v>
      </c>
      <c r="AI109" s="48">
        <v>5</v>
      </c>
      <c r="AJ109" s="48">
        <v>5</v>
      </c>
      <c r="AK109" s="48">
        <v>5</v>
      </c>
      <c r="AL109" s="48">
        <v>3</v>
      </c>
      <c r="AM109" s="48">
        <v>5</v>
      </c>
      <c r="AN109" s="65">
        <f t="shared" si="5"/>
        <v>28</v>
      </c>
      <c r="AO109" s="48">
        <v>2</v>
      </c>
    </row>
    <row r="110" spans="1:41" x14ac:dyDescent="0.25">
      <c r="A110" s="43">
        <v>109</v>
      </c>
      <c r="B110" s="49" t="s">
        <v>88</v>
      </c>
      <c r="C110" s="55" t="s">
        <v>511</v>
      </c>
      <c r="D110" s="55" t="s">
        <v>47</v>
      </c>
      <c r="E110" s="52">
        <f>VLOOKUP(B110,'Nilai Raport'!$B$2:$D$215,3,0)</f>
        <v>84.769230769230774</v>
      </c>
      <c r="F110" s="45" cm="1">
        <f t="array" ref="F110">ROUND(E110:E110,0)</f>
        <v>85</v>
      </c>
      <c r="G110" s="49">
        <v>3</v>
      </c>
      <c r="H110" s="49">
        <v>5</v>
      </c>
      <c r="I110" s="49">
        <v>3</v>
      </c>
      <c r="J110" s="49">
        <v>3</v>
      </c>
      <c r="K110" s="49">
        <v>3</v>
      </c>
      <c r="L110" s="49">
        <v>2</v>
      </c>
      <c r="M110" s="49">
        <v>3</v>
      </c>
      <c r="N110" s="49">
        <v>3</v>
      </c>
      <c r="O110" s="49">
        <v>1</v>
      </c>
      <c r="P110" s="49">
        <v>3</v>
      </c>
      <c r="Q110" s="93">
        <f t="shared" si="3"/>
        <v>29</v>
      </c>
      <c r="R110" s="49">
        <v>4</v>
      </c>
      <c r="S110" s="49">
        <v>4</v>
      </c>
      <c r="T110" s="49">
        <v>3</v>
      </c>
      <c r="U110" s="49">
        <v>4</v>
      </c>
      <c r="V110" s="49">
        <v>3</v>
      </c>
      <c r="W110" s="49">
        <v>3</v>
      </c>
      <c r="X110" s="49">
        <v>4</v>
      </c>
      <c r="Y110" s="49">
        <v>4</v>
      </c>
      <c r="Z110" s="49">
        <v>4</v>
      </c>
      <c r="AA110" s="49">
        <v>4</v>
      </c>
      <c r="AB110" s="49">
        <v>4</v>
      </c>
      <c r="AC110" s="49">
        <v>3</v>
      </c>
      <c r="AD110" s="49">
        <v>3</v>
      </c>
      <c r="AE110" s="49">
        <v>3</v>
      </c>
      <c r="AF110" s="49">
        <v>4</v>
      </c>
      <c r="AG110" s="65">
        <f t="shared" si="4"/>
        <v>54</v>
      </c>
      <c r="AH110" s="49">
        <v>4</v>
      </c>
      <c r="AI110" s="49">
        <v>4</v>
      </c>
      <c r="AJ110" s="49">
        <v>4</v>
      </c>
      <c r="AK110" s="49">
        <v>5</v>
      </c>
      <c r="AL110" s="49">
        <v>5</v>
      </c>
      <c r="AM110" s="49">
        <v>5</v>
      </c>
      <c r="AN110" s="65">
        <f t="shared" si="5"/>
        <v>27</v>
      </c>
      <c r="AO110" s="49">
        <v>2</v>
      </c>
    </row>
    <row r="111" spans="1:41" x14ac:dyDescent="0.25">
      <c r="A111" s="43">
        <v>110</v>
      </c>
      <c r="B111" s="48" t="s">
        <v>430</v>
      </c>
      <c r="C111" s="54" t="s">
        <v>512</v>
      </c>
      <c r="D111" s="54" t="s">
        <v>47</v>
      </c>
      <c r="E111" s="52">
        <f>VLOOKUP(B111,'Nilai Raport'!$B$2:$D$215,3,0)</f>
        <v>84.230769230769226</v>
      </c>
      <c r="F111" s="45" cm="1">
        <f t="array" ref="F111">ROUND(E111:E111,0)</f>
        <v>84</v>
      </c>
      <c r="G111" s="48">
        <v>4</v>
      </c>
      <c r="H111" s="48">
        <v>5</v>
      </c>
      <c r="I111" s="48">
        <v>3</v>
      </c>
      <c r="J111" s="48">
        <v>3</v>
      </c>
      <c r="K111" s="48">
        <v>5</v>
      </c>
      <c r="L111" s="48">
        <v>4</v>
      </c>
      <c r="M111" s="48">
        <v>5</v>
      </c>
      <c r="N111" s="48">
        <v>5</v>
      </c>
      <c r="O111" s="48">
        <v>5</v>
      </c>
      <c r="P111" s="48">
        <v>5</v>
      </c>
      <c r="Q111" s="93">
        <f t="shared" si="3"/>
        <v>44</v>
      </c>
      <c r="R111" s="48">
        <v>5</v>
      </c>
      <c r="S111" s="48">
        <v>4</v>
      </c>
      <c r="T111" s="48">
        <v>4</v>
      </c>
      <c r="U111" s="48">
        <v>3</v>
      </c>
      <c r="V111" s="48">
        <v>4</v>
      </c>
      <c r="W111" s="48">
        <v>3</v>
      </c>
      <c r="X111" s="48">
        <v>3</v>
      </c>
      <c r="Y111" s="48">
        <v>4</v>
      </c>
      <c r="Z111" s="48">
        <v>3</v>
      </c>
      <c r="AA111" s="48">
        <v>5</v>
      </c>
      <c r="AB111" s="48">
        <v>4</v>
      </c>
      <c r="AC111" s="48">
        <v>3</v>
      </c>
      <c r="AD111" s="48">
        <v>4</v>
      </c>
      <c r="AE111" s="48">
        <v>3</v>
      </c>
      <c r="AF111" s="48">
        <v>3</v>
      </c>
      <c r="AG111" s="65">
        <f t="shared" si="4"/>
        <v>55</v>
      </c>
      <c r="AH111" s="48">
        <v>4</v>
      </c>
      <c r="AI111" s="48">
        <v>4</v>
      </c>
      <c r="AJ111" s="48">
        <v>4</v>
      </c>
      <c r="AK111" s="48">
        <v>5</v>
      </c>
      <c r="AL111" s="48">
        <v>5</v>
      </c>
      <c r="AM111" s="48">
        <v>5</v>
      </c>
      <c r="AN111" s="65">
        <f t="shared" si="5"/>
        <v>27</v>
      </c>
      <c r="AO111" s="48">
        <v>2</v>
      </c>
    </row>
    <row r="112" spans="1:41" x14ac:dyDescent="0.25">
      <c r="A112" s="43">
        <v>111</v>
      </c>
      <c r="B112" s="42" t="s">
        <v>431</v>
      </c>
      <c r="C112" s="55" t="s">
        <v>512</v>
      </c>
      <c r="D112" s="55" t="s">
        <v>47</v>
      </c>
      <c r="E112" s="52">
        <f>VLOOKUP(B112,'Nilai Raport'!$B$2:$D$215,3,0)</f>
        <v>83.615384615384613</v>
      </c>
      <c r="F112" s="45" cm="1">
        <f t="array" ref="F112">ROUND(E112:E112,0)</f>
        <v>84</v>
      </c>
      <c r="G112" s="49">
        <v>3</v>
      </c>
      <c r="H112" s="49">
        <v>3</v>
      </c>
      <c r="I112" s="49">
        <v>4</v>
      </c>
      <c r="J112" s="49">
        <v>4</v>
      </c>
      <c r="K112" s="49">
        <v>4</v>
      </c>
      <c r="L112" s="49">
        <v>4</v>
      </c>
      <c r="M112" s="49">
        <v>4</v>
      </c>
      <c r="N112" s="49">
        <v>4</v>
      </c>
      <c r="O112" s="49">
        <v>4</v>
      </c>
      <c r="P112" s="49">
        <v>4</v>
      </c>
      <c r="Q112" s="93">
        <f t="shared" si="3"/>
        <v>38</v>
      </c>
      <c r="R112" s="49">
        <v>4</v>
      </c>
      <c r="S112" s="49">
        <v>4</v>
      </c>
      <c r="T112" s="49">
        <v>4</v>
      </c>
      <c r="U112" s="49">
        <v>4</v>
      </c>
      <c r="V112" s="49">
        <v>4</v>
      </c>
      <c r="W112" s="49">
        <v>4</v>
      </c>
      <c r="X112" s="49">
        <v>4</v>
      </c>
      <c r="Y112" s="49">
        <v>4</v>
      </c>
      <c r="Z112" s="49">
        <v>4</v>
      </c>
      <c r="AA112" s="49">
        <v>4</v>
      </c>
      <c r="AB112" s="49">
        <v>4</v>
      </c>
      <c r="AC112" s="49">
        <v>4</v>
      </c>
      <c r="AD112" s="49">
        <v>4</v>
      </c>
      <c r="AE112" s="49">
        <v>4</v>
      </c>
      <c r="AF112" s="49">
        <v>4</v>
      </c>
      <c r="AG112" s="65">
        <f t="shared" si="4"/>
        <v>60</v>
      </c>
      <c r="AH112" s="49">
        <v>4</v>
      </c>
      <c r="AI112" s="49">
        <v>4</v>
      </c>
      <c r="AJ112" s="49">
        <v>4</v>
      </c>
      <c r="AK112" s="49">
        <v>4</v>
      </c>
      <c r="AL112" s="49">
        <v>4</v>
      </c>
      <c r="AM112" s="49">
        <v>4</v>
      </c>
      <c r="AN112" s="65">
        <f t="shared" si="5"/>
        <v>24</v>
      </c>
      <c r="AO112" s="49">
        <v>2</v>
      </c>
    </row>
    <row r="113" spans="1:41" x14ac:dyDescent="0.25">
      <c r="A113" s="43">
        <v>112</v>
      </c>
      <c r="B113" s="49" t="s">
        <v>432</v>
      </c>
      <c r="C113" s="55" t="s">
        <v>512</v>
      </c>
      <c r="D113" s="55" t="s">
        <v>47</v>
      </c>
      <c r="E113" s="52">
        <f>VLOOKUP(B113,'Nilai Raport'!$B$2:$D$215,3,0)</f>
        <v>81.538461538461533</v>
      </c>
      <c r="F113" s="45" cm="1">
        <f t="array" ref="F113">ROUND(E113:E113,0)</f>
        <v>82</v>
      </c>
      <c r="G113" s="49">
        <v>3</v>
      </c>
      <c r="H113" s="49">
        <v>3</v>
      </c>
      <c r="I113" s="49">
        <v>3</v>
      </c>
      <c r="J113" s="49">
        <v>3</v>
      </c>
      <c r="K113" s="49">
        <v>3</v>
      </c>
      <c r="L113" s="49">
        <v>3</v>
      </c>
      <c r="M113" s="49">
        <v>2</v>
      </c>
      <c r="N113" s="49">
        <v>3</v>
      </c>
      <c r="O113" s="49">
        <v>1</v>
      </c>
      <c r="P113" s="49">
        <v>3</v>
      </c>
      <c r="Q113" s="93">
        <f t="shared" si="3"/>
        <v>27</v>
      </c>
      <c r="R113" s="49">
        <v>5</v>
      </c>
      <c r="S113" s="49">
        <v>3</v>
      </c>
      <c r="T113" s="49">
        <v>4</v>
      </c>
      <c r="U113" s="49">
        <v>4</v>
      </c>
      <c r="V113" s="49">
        <v>4</v>
      </c>
      <c r="W113" s="49">
        <v>5</v>
      </c>
      <c r="X113" s="49">
        <v>4</v>
      </c>
      <c r="Y113" s="49">
        <v>4</v>
      </c>
      <c r="Z113" s="49">
        <v>5</v>
      </c>
      <c r="AA113" s="49">
        <v>4</v>
      </c>
      <c r="AB113" s="49">
        <v>4</v>
      </c>
      <c r="AC113" s="49">
        <v>5</v>
      </c>
      <c r="AD113" s="49">
        <v>5</v>
      </c>
      <c r="AE113" s="49">
        <v>5</v>
      </c>
      <c r="AF113" s="49">
        <v>4</v>
      </c>
      <c r="AG113" s="65">
        <f t="shared" si="4"/>
        <v>65</v>
      </c>
      <c r="AH113" s="49">
        <v>3</v>
      </c>
      <c r="AI113" s="49">
        <v>3</v>
      </c>
      <c r="AJ113" s="49">
        <v>3</v>
      </c>
      <c r="AK113" s="49">
        <v>3</v>
      </c>
      <c r="AL113" s="49">
        <v>3</v>
      </c>
      <c r="AM113" s="49">
        <v>3</v>
      </c>
      <c r="AN113" s="65">
        <f t="shared" si="5"/>
        <v>18</v>
      </c>
      <c r="AO113" s="49">
        <v>2</v>
      </c>
    </row>
    <row r="114" spans="1:41" x14ac:dyDescent="0.25">
      <c r="A114" s="43">
        <v>113</v>
      </c>
      <c r="B114" s="48" t="s">
        <v>85</v>
      </c>
      <c r="C114" s="54" t="s">
        <v>512</v>
      </c>
      <c r="D114" s="54" t="s">
        <v>47</v>
      </c>
      <c r="E114" s="52">
        <f>VLOOKUP(B114,'Nilai Raport'!$B$2:$D$215,3,0)</f>
        <v>81.538461538461533</v>
      </c>
      <c r="F114" s="45" cm="1">
        <f t="array" ref="F114">ROUND(E114:E114,0)</f>
        <v>82</v>
      </c>
      <c r="G114" s="48">
        <v>5</v>
      </c>
      <c r="H114" s="48">
        <v>5</v>
      </c>
      <c r="I114" s="48">
        <v>5</v>
      </c>
      <c r="J114" s="48">
        <v>5</v>
      </c>
      <c r="K114" s="48">
        <v>5</v>
      </c>
      <c r="L114" s="48">
        <v>5</v>
      </c>
      <c r="M114" s="48">
        <v>5</v>
      </c>
      <c r="N114" s="48">
        <v>4</v>
      </c>
      <c r="O114" s="48">
        <v>5</v>
      </c>
      <c r="P114" s="48">
        <v>5</v>
      </c>
      <c r="Q114" s="93">
        <f t="shared" si="3"/>
        <v>49</v>
      </c>
      <c r="R114" s="48">
        <v>4</v>
      </c>
      <c r="S114" s="48">
        <v>3</v>
      </c>
      <c r="T114" s="48">
        <v>4</v>
      </c>
      <c r="U114" s="48">
        <v>3</v>
      </c>
      <c r="V114" s="48">
        <v>4</v>
      </c>
      <c r="W114" s="48">
        <v>4</v>
      </c>
      <c r="X114" s="48">
        <v>4</v>
      </c>
      <c r="Y114" s="48">
        <v>5</v>
      </c>
      <c r="Z114" s="48">
        <v>4</v>
      </c>
      <c r="AA114" s="48">
        <v>5</v>
      </c>
      <c r="AB114" s="48">
        <v>4</v>
      </c>
      <c r="AC114" s="48">
        <v>5</v>
      </c>
      <c r="AD114" s="48">
        <v>4</v>
      </c>
      <c r="AE114" s="48">
        <v>4</v>
      </c>
      <c r="AF114" s="48">
        <v>4</v>
      </c>
      <c r="AG114" s="65">
        <f t="shared" si="4"/>
        <v>61</v>
      </c>
      <c r="AH114" s="48">
        <v>5</v>
      </c>
      <c r="AI114" s="48">
        <v>4</v>
      </c>
      <c r="AJ114" s="48">
        <v>4</v>
      </c>
      <c r="AK114" s="48">
        <v>3</v>
      </c>
      <c r="AL114" s="48">
        <v>4</v>
      </c>
      <c r="AM114" s="48">
        <v>4</v>
      </c>
      <c r="AN114" s="65">
        <f t="shared" si="5"/>
        <v>24</v>
      </c>
      <c r="AO114" s="48">
        <v>2</v>
      </c>
    </row>
    <row r="115" spans="1:41" x14ac:dyDescent="0.25">
      <c r="A115" s="43">
        <v>114</v>
      </c>
      <c r="B115" s="49" t="s">
        <v>436</v>
      </c>
      <c r="C115" s="55" t="s">
        <v>512</v>
      </c>
      <c r="D115" s="55" t="s">
        <v>47</v>
      </c>
      <c r="E115" s="52">
        <f>VLOOKUP(B115,'Nilai Raport'!$B$2:$D$215,3,0)</f>
        <v>82</v>
      </c>
      <c r="F115" s="45" cm="1">
        <f t="array" ref="F115">ROUND(E115:E115,0)</f>
        <v>82</v>
      </c>
      <c r="G115" s="49">
        <v>2</v>
      </c>
      <c r="H115" s="49">
        <v>5</v>
      </c>
      <c r="I115" s="49">
        <v>5</v>
      </c>
      <c r="J115" s="49">
        <v>5</v>
      </c>
      <c r="K115" s="49">
        <v>4</v>
      </c>
      <c r="L115" s="49">
        <v>4</v>
      </c>
      <c r="M115" s="49">
        <v>4</v>
      </c>
      <c r="N115" s="49">
        <v>2</v>
      </c>
      <c r="O115" s="49">
        <v>5</v>
      </c>
      <c r="P115" s="49">
        <v>5</v>
      </c>
      <c r="Q115" s="93">
        <f t="shared" si="3"/>
        <v>41</v>
      </c>
      <c r="R115" s="49">
        <v>5</v>
      </c>
      <c r="S115" s="49">
        <v>5</v>
      </c>
      <c r="T115" s="49">
        <v>5</v>
      </c>
      <c r="U115" s="49">
        <v>5</v>
      </c>
      <c r="V115" s="49">
        <v>5</v>
      </c>
      <c r="W115" s="49">
        <v>5</v>
      </c>
      <c r="X115" s="49">
        <v>5</v>
      </c>
      <c r="Y115" s="49">
        <v>5</v>
      </c>
      <c r="Z115" s="49">
        <v>5</v>
      </c>
      <c r="AA115" s="49">
        <v>5</v>
      </c>
      <c r="AB115" s="49">
        <v>5</v>
      </c>
      <c r="AC115" s="49">
        <v>5</v>
      </c>
      <c r="AD115" s="49">
        <v>5</v>
      </c>
      <c r="AE115" s="49">
        <v>5</v>
      </c>
      <c r="AF115" s="49">
        <v>5</v>
      </c>
      <c r="AG115" s="65">
        <f t="shared" si="4"/>
        <v>75</v>
      </c>
      <c r="AH115" s="49">
        <v>5</v>
      </c>
      <c r="AI115" s="49">
        <v>5</v>
      </c>
      <c r="AJ115" s="49">
        <v>4</v>
      </c>
      <c r="AK115" s="49">
        <v>5</v>
      </c>
      <c r="AL115" s="49">
        <v>5</v>
      </c>
      <c r="AM115" s="49">
        <v>5</v>
      </c>
      <c r="AN115" s="65">
        <f t="shared" si="5"/>
        <v>29</v>
      </c>
      <c r="AO115" s="49">
        <v>2</v>
      </c>
    </row>
    <row r="116" spans="1:41" x14ac:dyDescent="0.25">
      <c r="A116" s="43">
        <v>115</v>
      </c>
      <c r="B116" s="49" t="s">
        <v>438</v>
      </c>
      <c r="C116" s="55" t="s">
        <v>512</v>
      </c>
      <c r="D116" s="55" t="s">
        <v>47</v>
      </c>
      <c r="E116" s="52">
        <f>VLOOKUP(B116,'Nilai Raport'!$B$2:$D$215,3,0)</f>
        <v>85.307692307692307</v>
      </c>
      <c r="F116" s="45" cm="1">
        <f t="array" ref="F116">ROUND(E116:E116,0)</f>
        <v>85</v>
      </c>
      <c r="G116" s="49">
        <v>3</v>
      </c>
      <c r="H116" s="49">
        <v>3</v>
      </c>
      <c r="I116" s="49">
        <v>3</v>
      </c>
      <c r="J116" s="49">
        <v>1</v>
      </c>
      <c r="K116" s="49">
        <v>4</v>
      </c>
      <c r="L116" s="49">
        <v>2</v>
      </c>
      <c r="M116" s="49">
        <v>3</v>
      </c>
      <c r="N116" s="49">
        <v>5</v>
      </c>
      <c r="O116" s="49">
        <v>4</v>
      </c>
      <c r="P116" s="49">
        <v>5</v>
      </c>
      <c r="Q116" s="93">
        <f t="shared" si="3"/>
        <v>33</v>
      </c>
      <c r="R116" s="49">
        <v>3</v>
      </c>
      <c r="S116" s="49">
        <v>3</v>
      </c>
      <c r="T116" s="49">
        <v>3</v>
      </c>
      <c r="U116" s="49">
        <v>4</v>
      </c>
      <c r="V116" s="49">
        <v>3</v>
      </c>
      <c r="W116" s="49">
        <v>4</v>
      </c>
      <c r="X116" s="49">
        <v>3</v>
      </c>
      <c r="Y116" s="49">
        <v>4</v>
      </c>
      <c r="Z116" s="49">
        <v>3</v>
      </c>
      <c r="AA116" s="49">
        <v>4</v>
      </c>
      <c r="AB116" s="49">
        <v>3</v>
      </c>
      <c r="AC116" s="49">
        <v>4</v>
      </c>
      <c r="AD116" s="49">
        <v>4</v>
      </c>
      <c r="AE116" s="49">
        <v>4</v>
      </c>
      <c r="AF116" s="49">
        <v>3</v>
      </c>
      <c r="AG116" s="65">
        <f t="shared" si="4"/>
        <v>52</v>
      </c>
      <c r="AH116" s="49">
        <v>3</v>
      </c>
      <c r="AI116" s="49">
        <v>4</v>
      </c>
      <c r="AJ116" s="49">
        <v>4</v>
      </c>
      <c r="AK116" s="49">
        <v>4</v>
      </c>
      <c r="AL116" s="49">
        <v>4</v>
      </c>
      <c r="AM116" s="49">
        <v>3</v>
      </c>
      <c r="AN116" s="65">
        <f t="shared" si="5"/>
        <v>22</v>
      </c>
      <c r="AO116" s="49">
        <v>2</v>
      </c>
    </row>
    <row r="117" spans="1:41" x14ac:dyDescent="0.25">
      <c r="A117" s="43">
        <v>116</v>
      </c>
      <c r="B117" s="49" t="s">
        <v>479</v>
      </c>
      <c r="C117" s="55" t="s">
        <v>511</v>
      </c>
      <c r="D117" s="55" t="s">
        <v>157</v>
      </c>
      <c r="E117" s="53">
        <f>VLOOKUP(B117,'Nilai Raport'!$B$2:$D$215,3,0)</f>
        <v>81.15384615384616</v>
      </c>
      <c r="F117" s="45" cm="1">
        <f t="array" ref="F117">ROUND(E117:E117,0)</f>
        <v>81</v>
      </c>
      <c r="G117" s="49">
        <v>3</v>
      </c>
      <c r="H117" s="49">
        <v>3</v>
      </c>
      <c r="I117" s="49">
        <v>3</v>
      </c>
      <c r="J117" s="49">
        <v>1</v>
      </c>
      <c r="K117" s="49">
        <v>4</v>
      </c>
      <c r="L117" s="49">
        <v>2</v>
      </c>
      <c r="M117" s="49">
        <v>3</v>
      </c>
      <c r="N117" s="49">
        <v>5</v>
      </c>
      <c r="O117" s="49">
        <v>4</v>
      </c>
      <c r="P117" s="49">
        <v>5</v>
      </c>
      <c r="Q117" s="93">
        <f t="shared" si="3"/>
        <v>33</v>
      </c>
      <c r="R117" s="49">
        <v>5</v>
      </c>
      <c r="S117" s="49">
        <v>5</v>
      </c>
      <c r="T117" s="49">
        <v>5</v>
      </c>
      <c r="U117" s="49">
        <v>5</v>
      </c>
      <c r="V117" s="49">
        <v>5</v>
      </c>
      <c r="W117" s="49">
        <v>4</v>
      </c>
      <c r="X117" s="49">
        <v>4</v>
      </c>
      <c r="Y117" s="49">
        <v>5</v>
      </c>
      <c r="Z117" s="49">
        <v>4</v>
      </c>
      <c r="AA117" s="49">
        <v>5</v>
      </c>
      <c r="AB117" s="49">
        <v>5</v>
      </c>
      <c r="AC117" s="49">
        <v>4</v>
      </c>
      <c r="AD117" s="49">
        <v>4</v>
      </c>
      <c r="AE117" s="49">
        <v>4</v>
      </c>
      <c r="AF117" s="49">
        <v>5</v>
      </c>
      <c r="AG117" s="65">
        <f t="shared" si="4"/>
        <v>69</v>
      </c>
      <c r="AH117" s="49">
        <v>5</v>
      </c>
      <c r="AI117" s="49">
        <v>5</v>
      </c>
      <c r="AJ117" s="49">
        <v>5</v>
      </c>
      <c r="AK117" s="49">
        <v>4</v>
      </c>
      <c r="AL117" s="49">
        <v>5</v>
      </c>
      <c r="AM117" s="49">
        <v>5</v>
      </c>
      <c r="AN117" s="65">
        <f t="shared" si="5"/>
        <v>29</v>
      </c>
      <c r="AO117" s="49">
        <v>2</v>
      </c>
    </row>
    <row r="118" spans="1:41" x14ac:dyDescent="0.25">
      <c r="A118" s="43">
        <v>117</v>
      </c>
      <c r="B118" s="50" t="s">
        <v>480</v>
      </c>
      <c r="C118" s="56" t="s">
        <v>511</v>
      </c>
      <c r="D118" s="56" t="s">
        <v>157</v>
      </c>
      <c r="E118" s="53">
        <f>VLOOKUP(B118,'Nilai Raport'!$B$2:$D$215,3,0)</f>
        <v>78</v>
      </c>
      <c r="F118" s="45" cm="1">
        <f t="array" ref="F118">ROUND(E118:E118,0)</f>
        <v>78</v>
      </c>
      <c r="G118" s="50">
        <v>4</v>
      </c>
      <c r="H118" s="50">
        <v>2</v>
      </c>
      <c r="I118" s="50">
        <v>3</v>
      </c>
      <c r="J118" s="50">
        <v>5</v>
      </c>
      <c r="K118" s="50">
        <v>3</v>
      </c>
      <c r="L118" s="50">
        <v>2</v>
      </c>
      <c r="M118" s="50">
        <v>3</v>
      </c>
      <c r="N118" s="50">
        <v>1</v>
      </c>
      <c r="O118" s="50">
        <v>3</v>
      </c>
      <c r="P118" s="50">
        <v>4</v>
      </c>
      <c r="Q118" s="93">
        <f t="shared" si="3"/>
        <v>30</v>
      </c>
      <c r="R118" s="50">
        <v>4</v>
      </c>
      <c r="S118" s="50">
        <v>3</v>
      </c>
      <c r="T118" s="50">
        <v>4</v>
      </c>
      <c r="U118" s="50">
        <v>3</v>
      </c>
      <c r="V118" s="50">
        <v>4</v>
      </c>
      <c r="W118" s="50">
        <v>4</v>
      </c>
      <c r="X118" s="50">
        <v>3</v>
      </c>
      <c r="Y118" s="50">
        <v>4</v>
      </c>
      <c r="Z118" s="50">
        <v>4</v>
      </c>
      <c r="AA118" s="50">
        <v>4</v>
      </c>
      <c r="AB118" s="50">
        <v>4</v>
      </c>
      <c r="AC118" s="50">
        <v>4</v>
      </c>
      <c r="AD118" s="50">
        <v>3</v>
      </c>
      <c r="AE118" s="50">
        <v>4</v>
      </c>
      <c r="AF118" s="50">
        <v>3</v>
      </c>
      <c r="AG118" s="65">
        <f t="shared" si="4"/>
        <v>55</v>
      </c>
      <c r="AH118" s="50">
        <v>4</v>
      </c>
      <c r="AI118" s="50">
        <v>4</v>
      </c>
      <c r="AJ118" s="50">
        <v>4</v>
      </c>
      <c r="AK118" s="50">
        <v>4</v>
      </c>
      <c r="AL118" s="50">
        <v>4</v>
      </c>
      <c r="AM118" s="50">
        <v>4</v>
      </c>
      <c r="AN118" s="65">
        <f t="shared" si="5"/>
        <v>24</v>
      </c>
      <c r="AO118" s="50">
        <v>1</v>
      </c>
    </row>
    <row r="119" spans="1:41" x14ac:dyDescent="0.25">
      <c r="A119" s="43">
        <v>118</v>
      </c>
      <c r="B119" s="49" t="s">
        <v>483</v>
      </c>
      <c r="C119" s="55" t="s">
        <v>511</v>
      </c>
      <c r="D119" s="55" t="s">
        <v>157</v>
      </c>
      <c r="E119" s="53">
        <f>VLOOKUP(B119,'Nilai Raport'!$B$2:$D$215,3,0)</f>
        <v>81.461538461538467</v>
      </c>
      <c r="F119" s="45" cm="1">
        <f t="array" ref="F119">ROUND(E119:E119,0)</f>
        <v>81</v>
      </c>
      <c r="G119" s="49">
        <v>4</v>
      </c>
      <c r="H119" s="49">
        <v>3</v>
      </c>
      <c r="I119" s="49">
        <v>3</v>
      </c>
      <c r="J119" s="49">
        <v>3</v>
      </c>
      <c r="K119" s="49">
        <v>2</v>
      </c>
      <c r="L119" s="49">
        <v>1</v>
      </c>
      <c r="M119" s="49">
        <v>2</v>
      </c>
      <c r="N119" s="49">
        <v>2</v>
      </c>
      <c r="O119" s="49">
        <v>2</v>
      </c>
      <c r="P119" s="49">
        <v>3</v>
      </c>
      <c r="Q119" s="93">
        <f t="shared" si="3"/>
        <v>25</v>
      </c>
      <c r="R119" s="49">
        <v>5</v>
      </c>
      <c r="S119" s="49">
        <v>5</v>
      </c>
      <c r="T119" s="49">
        <v>5</v>
      </c>
      <c r="U119" s="49">
        <v>5</v>
      </c>
      <c r="V119" s="49">
        <v>5</v>
      </c>
      <c r="W119" s="49">
        <v>4</v>
      </c>
      <c r="X119" s="49">
        <v>5</v>
      </c>
      <c r="Y119" s="49">
        <v>5</v>
      </c>
      <c r="Z119" s="49">
        <v>4</v>
      </c>
      <c r="AA119" s="49">
        <v>5</v>
      </c>
      <c r="AB119" s="49">
        <v>5</v>
      </c>
      <c r="AC119" s="49">
        <v>4</v>
      </c>
      <c r="AD119" s="49">
        <v>5</v>
      </c>
      <c r="AE119" s="49">
        <v>5</v>
      </c>
      <c r="AF119" s="49">
        <v>5</v>
      </c>
      <c r="AG119" s="65">
        <f t="shared" si="4"/>
        <v>72</v>
      </c>
      <c r="AH119" s="49">
        <v>5</v>
      </c>
      <c r="AI119" s="49">
        <v>4</v>
      </c>
      <c r="AJ119" s="49">
        <v>4</v>
      </c>
      <c r="AK119" s="49">
        <v>4</v>
      </c>
      <c r="AL119" s="49">
        <v>4</v>
      </c>
      <c r="AM119" s="49">
        <v>5</v>
      </c>
      <c r="AN119" s="65">
        <f t="shared" si="5"/>
        <v>26</v>
      </c>
      <c r="AO119" s="49">
        <v>2</v>
      </c>
    </row>
    <row r="120" spans="1:41" x14ac:dyDescent="0.25">
      <c r="A120" s="43">
        <v>119</v>
      </c>
      <c r="B120" s="42" t="s">
        <v>484</v>
      </c>
      <c r="C120" s="54" t="s">
        <v>511</v>
      </c>
      <c r="D120" s="54" t="s">
        <v>157</v>
      </c>
      <c r="E120" s="53">
        <f>VLOOKUP(B120,'Nilai Raport'!$B$2:$D$215,3,0)</f>
        <v>84.92307692307692</v>
      </c>
      <c r="F120" s="45" cm="1">
        <f t="array" ref="F120">ROUND(E120:E120,0)</f>
        <v>85</v>
      </c>
      <c r="G120" s="48">
        <v>5</v>
      </c>
      <c r="H120" s="48">
        <v>3</v>
      </c>
      <c r="I120" s="48">
        <v>5</v>
      </c>
      <c r="J120" s="48">
        <v>5</v>
      </c>
      <c r="K120" s="48">
        <v>5</v>
      </c>
      <c r="L120" s="48">
        <v>5</v>
      </c>
      <c r="M120" s="48">
        <v>5</v>
      </c>
      <c r="N120" s="48">
        <v>3</v>
      </c>
      <c r="O120" s="48">
        <v>5</v>
      </c>
      <c r="P120" s="48">
        <v>5</v>
      </c>
      <c r="Q120" s="93">
        <f t="shared" si="3"/>
        <v>46</v>
      </c>
      <c r="R120" s="48">
        <v>5</v>
      </c>
      <c r="S120" s="48">
        <v>4</v>
      </c>
      <c r="T120" s="48">
        <v>4</v>
      </c>
      <c r="U120" s="48">
        <v>3</v>
      </c>
      <c r="V120" s="48">
        <v>4</v>
      </c>
      <c r="W120" s="48">
        <v>5</v>
      </c>
      <c r="X120" s="48">
        <v>3</v>
      </c>
      <c r="Y120" s="48">
        <v>4</v>
      </c>
      <c r="Z120" s="48">
        <v>5</v>
      </c>
      <c r="AA120" s="48">
        <v>5</v>
      </c>
      <c r="AB120" s="48">
        <v>4</v>
      </c>
      <c r="AC120" s="48">
        <v>3</v>
      </c>
      <c r="AD120" s="48">
        <v>4</v>
      </c>
      <c r="AE120" s="48">
        <v>4</v>
      </c>
      <c r="AF120" s="48">
        <v>4</v>
      </c>
      <c r="AG120" s="65">
        <f t="shared" si="4"/>
        <v>61</v>
      </c>
      <c r="AH120" s="48">
        <v>3</v>
      </c>
      <c r="AI120" s="48">
        <v>4</v>
      </c>
      <c r="AJ120" s="48">
        <v>5</v>
      </c>
      <c r="AK120" s="48">
        <v>3</v>
      </c>
      <c r="AL120" s="48">
        <v>3</v>
      </c>
      <c r="AM120" s="48">
        <v>4</v>
      </c>
      <c r="AN120" s="65">
        <f t="shared" si="5"/>
        <v>22</v>
      </c>
      <c r="AO120" s="48">
        <v>2</v>
      </c>
    </row>
    <row r="121" spans="1:41" x14ac:dyDescent="0.25">
      <c r="A121" s="43">
        <v>120</v>
      </c>
      <c r="B121" s="48" t="s">
        <v>486</v>
      </c>
      <c r="C121" s="54" t="s">
        <v>512</v>
      </c>
      <c r="D121" s="54" t="s">
        <v>157</v>
      </c>
      <c r="E121" s="53">
        <f>VLOOKUP(B121,'Nilai Raport'!$B$2:$D$215,3,0)</f>
        <v>84.615384615384613</v>
      </c>
      <c r="F121" s="45" cm="1">
        <f t="array" ref="F121">ROUND(E121:E121,0)</f>
        <v>85</v>
      </c>
      <c r="G121" s="48">
        <v>3</v>
      </c>
      <c r="H121" s="48">
        <v>1</v>
      </c>
      <c r="I121" s="48">
        <v>3</v>
      </c>
      <c r="J121" s="48">
        <v>3</v>
      </c>
      <c r="K121" s="48">
        <v>2</v>
      </c>
      <c r="L121" s="48">
        <v>1</v>
      </c>
      <c r="M121" s="48">
        <v>3</v>
      </c>
      <c r="N121" s="48">
        <v>4</v>
      </c>
      <c r="O121" s="48">
        <v>1</v>
      </c>
      <c r="P121" s="48">
        <v>4</v>
      </c>
      <c r="Q121" s="93">
        <f t="shared" si="3"/>
        <v>25</v>
      </c>
      <c r="R121" s="48">
        <v>3</v>
      </c>
      <c r="S121" s="48">
        <v>3</v>
      </c>
      <c r="T121" s="48">
        <v>4</v>
      </c>
      <c r="U121" s="48">
        <v>4</v>
      </c>
      <c r="V121" s="48">
        <v>3</v>
      </c>
      <c r="W121" s="48">
        <v>4</v>
      </c>
      <c r="X121" s="48">
        <v>3</v>
      </c>
      <c r="Y121" s="48">
        <v>3</v>
      </c>
      <c r="Z121" s="48">
        <v>4</v>
      </c>
      <c r="AA121" s="48">
        <v>4</v>
      </c>
      <c r="AB121" s="48">
        <v>4</v>
      </c>
      <c r="AC121" s="48">
        <v>3</v>
      </c>
      <c r="AD121" s="48">
        <v>2</v>
      </c>
      <c r="AE121" s="48">
        <v>3</v>
      </c>
      <c r="AF121" s="48">
        <v>3</v>
      </c>
      <c r="AG121" s="65">
        <f t="shared" si="4"/>
        <v>50</v>
      </c>
      <c r="AH121" s="48">
        <v>3</v>
      </c>
      <c r="AI121" s="48">
        <v>3</v>
      </c>
      <c r="AJ121" s="48">
        <v>4</v>
      </c>
      <c r="AK121" s="48">
        <v>3</v>
      </c>
      <c r="AL121" s="48">
        <v>4</v>
      </c>
      <c r="AM121" s="48">
        <v>3</v>
      </c>
      <c r="AN121" s="65">
        <f t="shared" si="5"/>
        <v>20</v>
      </c>
      <c r="AO121" s="48">
        <v>2</v>
      </c>
    </row>
    <row r="122" spans="1:41" x14ac:dyDescent="0.25">
      <c r="A122" s="43">
        <v>121</v>
      </c>
      <c r="B122" s="42" t="s">
        <v>500</v>
      </c>
      <c r="C122" s="55" t="s">
        <v>511</v>
      </c>
      <c r="D122" s="55" t="s">
        <v>157</v>
      </c>
      <c r="E122" s="53">
        <f>VLOOKUP(B122,'Nilai Raport'!$B$2:$D$215,3,0)</f>
        <v>83.538461538461533</v>
      </c>
      <c r="F122" s="45" cm="1">
        <f t="array" ref="F122">ROUND(E122:E122,0)</f>
        <v>84</v>
      </c>
      <c r="G122" s="49">
        <v>4</v>
      </c>
      <c r="H122" s="49">
        <v>2</v>
      </c>
      <c r="I122" s="49">
        <v>5</v>
      </c>
      <c r="J122" s="49">
        <v>4</v>
      </c>
      <c r="K122" s="49">
        <v>3</v>
      </c>
      <c r="L122" s="49">
        <v>4</v>
      </c>
      <c r="M122" s="49">
        <v>4</v>
      </c>
      <c r="N122" s="49">
        <v>2</v>
      </c>
      <c r="O122" s="49">
        <v>4</v>
      </c>
      <c r="P122" s="49">
        <v>4</v>
      </c>
      <c r="Q122" s="93">
        <f t="shared" si="3"/>
        <v>36</v>
      </c>
      <c r="R122" s="49">
        <v>4</v>
      </c>
      <c r="S122" s="49">
        <v>5</v>
      </c>
      <c r="T122" s="49">
        <v>5</v>
      </c>
      <c r="U122" s="49">
        <v>5</v>
      </c>
      <c r="V122" s="49">
        <v>5</v>
      </c>
      <c r="W122" s="49">
        <v>4</v>
      </c>
      <c r="X122" s="49">
        <v>5</v>
      </c>
      <c r="Y122" s="49">
        <v>5</v>
      </c>
      <c r="Z122" s="49">
        <v>5</v>
      </c>
      <c r="AA122" s="49">
        <v>5</v>
      </c>
      <c r="AB122" s="49">
        <v>5</v>
      </c>
      <c r="AC122" s="49">
        <v>5</v>
      </c>
      <c r="AD122" s="49">
        <v>5</v>
      </c>
      <c r="AE122" s="49">
        <v>5</v>
      </c>
      <c r="AF122" s="49">
        <v>5</v>
      </c>
      <c r="AG122" s="65">
        <f t="shared" si="4"/>
        <v>73</v>
      </c>
      <c r="AH122" s="49">
        <v>5</v>
      </c>
      <c r="AI122" s="49">
        <v>5</v>
      </c>
      <c r="AJ122" s="49">
        <v>5</v>
      </c>
      <c r="AK122" s="49">
        <v>5</v>
      </c>
      <c r="AL122" s="49">
        <v>5</v>
      </c>
      <c r="AM122" s="49">
        <v>5</v>
      </c>
      <c r="AN122" s="65">
        <f t="shared" si="5"/>
        <v>30</v>
      </c>
      <c r="AO122" s="49">
        <v>2</v>
      </c>
    </row>
    <row r="123" spans="1:41" x14ac:dyDescent="0.25">
      <c r="A123" s="43">
        <v>122</v>
      </c>
      <c r="B123" s="48" t="s">
        <v>487</v>
      </c>
      <c r="C123" s="54" t="s">
        <v>511</v>
      </c>
      <c r="D123" s="54" t="s">
        <v>157</v>
      </c>
      <c r="E123" s="53">
        <f>VLOOKUP(B123,'Nilai Raport'!$B$2:$D$215,3,0)</f>
        <v>83.692307692307693</v>
      </c>
      <c r="F123" s="45" cm="1">
        <f t="array" ref="F123">ROUND(E123:E123,0)</f>
        <v>84</v>
      </c>
      <c r="G123" s="48">
        <v>4</v>
      </c>
      <c r="H123" s="48">
        <v>3</v>
      </c>
      <c r="I123" s="48">
        <v>2</v>
      </c>
      <c r="J123" s="48">
        <v>4</v>
      </c>
      <c r="K123" s="48">
        <v>3</v>
      </c>
      <c r="L123" s="48">
        <v>4</v>
      </c>
      <c r="M123" s="48">
        <v>2</v>
      </c>
      <c r="N123" s="48">
        <v>3</v>
      </c>
      <c r="O123" s="48">
        <v>4</v>
      </c>
      <c r="P123" s="48">
        <v>2</v>
      </c>
      <c r="Q123" s="93">
        <f t="shared" si="3"/>
        <v>31</v>
      </c>
      <c r="R123" s="48">
        <v>5</v>
      </c>
      <c r="S123" s="48">
        <v>4</v>
      </c>
      <c r="T123" s="48">
        <v>5</v>
      </c>
      <c r="U123" s="48">
        <v>5</v>
      </c>
      <c r="V123" s="48">
        <v>5</v>
      </c>
      <c r="W123" s="48">
        <v>5</v>
      </c>
      <c r="X123" s="48">
        <v>5</v>
      </c>
      <c r="Y123" s="48">
        <v>5</v>
      </c>
      <c r="Z123" s="48">
        <v>5</v>
      </c>
      <c r="AA123" s="48">
        <v>5</v>
      </c>
      <c r="AB123" s="48">
        <v>5</v>
      </c>
      <c r="AC123" s="48">
        <v>5</v>
      </c>
      <c r="AD123" s="48">
        <v>5</v>
      </c>
      <c r="AE123" s="48">
        <v>5</v>
      </c>
      <c r="AF123" s="48">
        <v>5</v>
      </c>
      <c r="AG123" s="65">
        <f t="shared" si="4"/>
        <v>74</v>
      </c>
      <c r="AH123" s="48">
        <v>4</v>
      </c>
      <c r="AI123" s="48">
        <v>4</v>
      </c>
      <c r="AJ123" s="48">
        <v>4</v>
      </c>
      <c r="AK123" s="48">
        <v>4</v>
      </c>
      <c r="AL123" s="48">
        <v>5</v>
      </c>
      <c r="AM123" s="48">
        <v>5</v>
      </c>
      <c r="AN123" s="65">
        <f t="shared" si="5"/>
        <v>26</v>
      </c>
      <c r="AO123" s="48">
        <v>2</v>
      </c>
    </row>
    <row r="124" spans="1:41" x14ac:dyDescent="0.25">
      <c r="A124" s="43">
        <v>123</v>
      </c>
      <c r="B124" s="49" t="s">
        <v>488</v>
      </c>
      <c r="C124" s="55" t="s">
        <v>512</v>
      </c>
      <c r="D124" s="55" t="s">
        <v>157</v>
      </c>
      <c r="E124" s="53">
        <f>VLOOKUP(B124,'Nilai Raport'!$B$2:$D$215,3,0)</f>
        <v>85.538461538461533</v>
      </c>
      <c r="F124" s="45" cm="1">
        <f t="array" ref="F124">ROUND(E124:E124,0)</f>
        <v>86</v>
      </c>
      <c r="G124" s="49">
        <v>5</v>
      </c>
      <c r="H124" s="49">
        <v>2</v>
      </c>
      <c r="I124" s="49">
        <v>3</v>
      </c>
      <c r="J124" s="49">
        <v>5</v>
      </c>
      <c r="K124" s="49">
        <v>5</v>
      </c>
      <c r="L124" s="49">
        <v>5</v>
      </c>
      <c r="M124" s="49">
        <v>5</v>
      </c>
      <c r="N124" s="49">
        <v>5</v>
      </c>
      <c r="O124" s="49">
        <v>4</v>
      </c>
      <c r="P124" s="49">
        <v>5</v>
      </c>
      <c r="Q124" s="93">
        <f t="shared" si="3"/>
        <v>44</v>
      </c>
      <c r="R124" s="49">
        <v>3</v>
      </c>
      <c r="S124" s="49">
        <v>4</v>
      </c>
      <c r="T124" s="49">
        <v>3</v>
      </c>
      <c r="U124" s="49">
        <v>4</v>
      </c>
      <c r="V124" s="49">
        <v>3</v>
      </c>
      <c r="W124" s="49">
        <v>4</v>
      </c>
      <c r="X124" s="49">
        <v>4</v>
      </c>
      <c r="Y124" s="49">
        <v>4</v>
      </c>
      <c r="Z124" s="49">
        <v>3</v>
      </c>
      <c r="AA124" s="49">
        <v>3</v>
      </c>
      <c r="AB124" s="49">
        <v>4</v>
      </c>
      <c r="AC124" s="49">
        <v>4</v>
      </c>
      <c r="AD124" s="49">
        <v>4</v>
      </c>
      <c r="AE124" s="49">
        <v>4</v>
      </c>
      <c r="AF124" s="49">
        <v>4</v>
      </c>
      <c r="AG124" s="65">
        <f t="shared" si="4"/>
        <v>55</v>
      </c>
      <c r="AH124" s="49">
        <v>5</v>
      </c>
      <c r="AI124" s="49">
        <v>5</v>
      </c>
      <c r="AJ124" s="49">
        <v>4</v>
      </c>
      <c r="AK124" s="49">
        <v>5</v>
      </c>
      <c r="AL124" s="49">
        <v>5</v>
      </c>
      <c r="AM124" s="49">
        <v>5</v>
      </c>
      <c r="AN124" s="65">
        <f t="shared" si="5"/>
        <v>29</v>
      </c>
      <c r="AO124" s="49">
        <v>3</v>
      </c>
    </row>
    <row r="125" spans="1:41" x14ac:dyDescent="0.25">
      <c r="A125" s="43">
        <v>124</v>
      </c>
      <c r="B125" s="48" t="s">
        <v>489</v>
      </c>
      <c r="C125" s="54" t="s">
        <v>511</v>
      </c>
      <c r="D125" s="54" t="s">
        <v>157</v>
      </c>
      <c r="E125" s="53">
        <f>VLOOKUP(B125,'Nilai Raport'!$B$2:$D$215,3,0)</f>
        <v>83.230769230769226</v>
      </c>
      <c r="F125" s="45" cm="1">
        <f t="array" ref="F125">ROUND(E125:E125,0)</f>
        <v>83</v>
      </c>
      <c r="G125" s="48">
        <v>5</v>
      </c>
      <c r="H125" s="48">
        <v>3</v>
      </c>
      <c r="I125" s="48">
        <v>3</v>
      </c>
      <c r="J125" s="48">
        <v>4</v>
      </c>
      <c r="K125" s="48">
        <v>5</v>
      </c>
      <c r="L125" s="48">
        <v>5</v>
      </c>
      <c r="M125" s="48">
        <v>5</v>
      </c>
      <c r="N125" s="48">
        <v>1</v>
      </c>
      <c r="O125" s="48">
        <v>5</v>
      </c>
      <c r="P125" s="48">
        <v>5</v>
      </c>
      <c r="Q125" s="93">
        <f t="shared" si="3"/>
        <v>41</v>
      </c>
      <c r="R125" s="48">
        <v>3</v>
      </c>
      <c r="S125" s="48">
        <v>4</v>
      </c>
      <c r="T125" s="48">
        <v>4</v>
      </c>
      <c r="U125" s="48">
        <v>4</v>
      </c>
      <c r="V125" s="48">
        <v>4</v>
      </c>
      <c r="W125" s="48">
        <v>4</v>
      </c>
      <c r="X125" s="48">
        <v>4</v>
      </c>
      <c r="Y125" s="48">
        <v>4</v>
      </c>
      <c r="Z125" s="48">
        <v>4</v>
      </c>
      <c r="AA125" s="48">
        <v>5</v>
      </c>
      <c r="AB125" s="48">
        <v>4</v>
      </c>
      <c r="AC125" s="48">
        <v>4</v>
      </c>
      <c r="AD125" s="48">
        <v>4</v>
      </c>
      <c r="AE125" s="48">
        <v>4</v>
      </c>
      <c r="AF125" s="48">
        <v>5</v>
      </c>
      <c r="AG125" s="65">
        <f t="shared" si="4"/>
        <v>61</v>
      </c>
      <c r="AH125" s="48">
        <v>5</v>
      </c>
      <c r="AI125" s="48">
        <v>5</v>
      </c>
      <c r="AJ125" s="48">
        <v>5</v>
      </c>
      <c r="AK125" s="48">
        <v>5</v>
      </c>
      <c r="AL125" s="48">
        <v>5</v>
      </c>
      <c r="AM125" s="48">
        <v>5</v>
      </c>
      <c r="AN125" s="65">
        <f t="shared" si="5"/>
        <v>30</v>
      </c>
      <c r="AO125" s="48">
        <v>2</v>
      </c>
    </row>
    <row r="126" spans="1:41" x14ac:dyDescent="0.25">
      <c r="A126" s="43">
        <v>125</v>
      </c>
      <c r="B126" s="49" t="s">
        <v>490</v>
      </c>
      <c r="C126" s="55" t="s">
        <v>512</v>
      </c>
      <c r="D126" s="55" t="s">
        <v>157</v>
      </c>
      <c r="E126" s="53">
        <f>VLOOKUP(B126,'Nilai Raport'!$B$2:$D$215,3,0)</f>
        <v>81.692307692307693</v>
      </c>
      <c r="F126" s="45" cm="1">
        <f t="array" ref="F126">ROUND(E126:E126,0)</f>
        <v>82</v>
      </c>
      <c r="G126" s="49">
        <v>3</v>
      </c>
      <c r="H126" s="49">
        <v>3</v>
      </c>
      <c r="I126" s="49">
        <v>3</v>
      </c>
      <c r="J126" s="49">
        <v>1</v>
      </c>
      <c r="K126" s="49">
        <v>4</v>
      </c>
      <c r="L126" s="49">
        <v>2</v>
      </c>
      <c r="M126" s="49">
        <v>3</v>
      </c>
      <c r="N126" s="49">
        <v>5</v>
      </c>
      <c r="O126" s="49">
        <v>4</v>
      </c>
      <c r="P126" s="49">
        <v>5</v>
      </c>
      <c r="Q126" s="93">
        <f t="shared" si="3"/>
        <v>33</v>
      </c>
      <c r="R126" s="49">
        <v>4</v>
      </c>
      <c r="S126" s="49">
        <v>4</v>
      </c>
      <c r="T126" s="49">
        <v>5</v>
      </c>
      <c r="U126" s="49">
        <v>4</v>
      </c>
      <c r="V126" s="49">
        <v>5</v>
      </c>
      <c r="W126" s="49">
        <v>5</v>
      </c>
      <c r="X126" s="49">
        <v>5</v>
      </c>
      <c r="Y126" s="49">
        <v>5</v>
      </c>
      <c r="Z126" s="49">
        <v>5</v>
      </c>
      <c r="AA126" s="49">
        <v>5</v>
      </c>
      <c r="AB126" s="49">
        <v>5</v>
      </c>
      <c r="AC126" s="49">
        <v>5</v>
      </c>
      <c r="AD126" s="49">
        <v>5</v>
      </c>
      <c r="AE126" s="49">
        <v>5</v>
      </c>
      <c r="AF126" s="49">
        <v>5</v>
      </c>
      <c r="AG126" s="65">
        <f t="shared" si="4"/>
        <v>72</v>
      </c>
      <c r="AH126" s="49">
        <v>5</v>
      </c>
      <c r="AI126" s="49">
        <v>5</v>
      </c>
      <c r="AJ126" s="49">
        <v>5</v>
      </c>
      <c r="AK126" s="49">
        <v>5</v>
      </c>
      <c r="AL126" s="49">
        <v>5</v>
      </c>
      <c r="AM126" s="49">
        <v>5</v>
      </c>
      <c r="AN126" s="65">
        <f t="shared" si="5"/>
        <v>30</v>
      </c>
      <c r="AO126" s="49">
        <v>2</v>
      </c>
    </row>
    <row r="127" spans="1:41" x14ac:dyDescent="0.25">
      <c r="A127" s="43">
        <v>126</v>
      </c>
      <c r="B127" s="42" t="s">
        <v>495</v>
      </c>
      <c r="C127" s="55" t="s">
        <v>511</v>
      </c>
      <c r="D127" s="55" t="s">
        <v>157</v>
      </c>
      <c r="E127" s="53">
        <f>VLOOKUP(B127,'Nilai Raport'!$B$2:$D$215,3,0)</f>
        <v>83</v>
      </c>
      <c r="F127" s="45" cm="1">
        <f t="array" ref="F127">ROUND(E127:E127,0)</f>
        <v>83</v>
      </c>
      <c r="G127" s="49">
        <v>4</v>
      </c>
      <c r="H127" s="49">
        <v>2</v>
      </c>
      <c r="I127" s="49">
        <v>4</v>
      </c>
      <c r="J127" s="49">
        <v>3</v>
      </c>
      <c r="K127" s="49">
        <v>4</v>
      </c>
      <c r="L127" s="49">
        <v>4</v>
      </c>
      <c r="M127" s="49">
        <v>4</v>
      </c>
      <c r="N127" s="49">
        <v>5</v>
      </c>
      <c r="O127" s="49">
        <v>5</v>
      </c>
      <c r="P127" s="49">
        <v>3</v>
      </c>
      <c r="Q127" s="93">
        <f t="shared" si="3"/>
        <v>38</v>
      </c>
      <c r="R127" s="49">
        <v>5</v>
      </c>
      <c r="S127" s="49">
        <v>5</v>
      </c>
      <c r="T127" s="49">
        <v>5</v>
      </c>
      <c r="U127" s="49">
        <v>5</v>
      </c>
      <c r="V127" s="49">
        <v>5</v>
      </c>
      <c r="W127" s="49">
        <v>5</v>
      </c>
      <c r="X127" s="49">
        <v>5</v>
      </c>
      <c r="Y127" s="49">
        <v>5</v>
      </c>
      <c r="Z127" s="49">
        <v>5</v>
      </c>
      <c r="AA127" s="49">
        <v>5</v>
      </c>
      <c r="AB127" s="49">
        <v>5</v>
      </c>
      <c r="AC127" s="49">
        <v>5</v>
      </c>
      <c r="AD127" s="49">
        <v>5</v>
      </c>
      <c r="AE127" s="49">
        <v>5</v>
      </c>
      <c r="AF127" s="49">
        <v>5</v>
      </c>
      <c r="AG127" s="65">
        <f t="shared" si="4"/>
        <v>75</v>
      </c>
      <c r="AH127" s="49">
        <v>5</v>
      </c>
      <c r="AI127" s="49">
        <v>5</v>
      </c>
      <c r="AJ127" s="49">
        <v>4</v>
      </c>
      <c r="AK127" s="49">
        <v>4</v>
      </c>
      <c r="AL127" s="49">
        <v>5</v>
      </c>
      <c r="AM127" s="49">
        <v>5</v>
      </c>
      <c r="AN127" s="65">
        <f t="shared" si="5"/>
        <v>28</v>
      </c>
      <c r="AO127" s="49">
        <v>2</v>
      </c>
    </row>
    <row r="128" spans="1:41" x14ac:dyDescent="0.25">
      <c r="A128" s="43">
        <v>127</v>
      </c>
      <c r="B128" s="49" t="s">
        <v>493</v>
      </c>
      <c r="C128" s="55" t="s">
        <v>511</v>
      </c>
      <c r="D128" s="55" t="s">
        <v>157</v>
      </c>
      <c r="E128" s="53">
        <f>VLOOKUP(B128,'Nilai Raport'!$B$2:$D$215,3,0)</f>
        <v>80.307692307692307</v>
      </c>
      <c r="F128" s="45" cm="1">
        <f t="array" ref="F128">ROUND(E128:E128,0)</f>
        <v>80</v>
      </c>
      <c r="G128" s="49">
        <v>5</v>
      </c>
      <c r="H128" s="49">
        <v>3</v>
      </c>
      <c r="I128" s="49">
        <v>4</v>
      </c>
      <c r="J128" s="49">
        <v>4</v>
      </c>
      <c r="K128" s="49">
        <v>4</v>
      </c>
      <c r="L128" s="49">
        <v>5</v>
      </c>
      <c r="M128" s="49">
        <v>5</v>
      </c>
      <c r="N128" s="49">
        <v>2</v>
      </c>
      <c r="O128" s="49">
        <v>5</v>
      </c>
      <c r="P128" s="49">
        <v>5</v>
      </c>
      <c r="Q128" s="93">
        <f t="shared" si="3"/>
        <v>42</v>
      </c>
      <c r="R128" s="49">
        <v>5</v>
      </c>
      <c r="S128" s="49">
        <v>4</v>
      </c>
      <c r="T128" s="49">
        <v>5</v>
      </c>
      <c r="U128" s="49">
        <v>5</v>
      </c>
      <c r="V128" s="49">
        <v>5</v>
      </c>
      <c r="W128" s="49">
        <v>4</v>
      </c>
      <c r="X128" s="49">
        <v>5</v>
      </c>
      <c r="Y128" s="49">
        <v>5</v>
      </c>
      <c r="Z128" s="49">
        <v>5</v>
      </c>
      <c r="AA128" s="49">
        <v>5</v>
      </c>
      <c r="AB128" s="49">
        <v>5</v>
      </c>
      <c r="AC128" s="49">
        <v>5</v>
      </c>
      <c r="AD128" s="49">
        <v>5</v>
      </c>
      <c r="AE128" s="49">
        <v>5</v>
      </c>
      <c r="AF128" s="49">
        <v>5</v>
      </c>
      <c r="AG128" s="65">
        <f t="shared" si="4"/>
        <v>73</v>
      </c>
      <c r="AH128" s="49">
        <v>5</v>
      </c>
      <c r="AI128" s="49">
        <v>5</v>
      </c>
      <c r="AJ128" s="49">
        <v>5</v>
      </c>
      <c r="AK128" s="49">
        <v>5</v>
      </c>
      <c r="AL128" s="49">
        <v>5</v>
      </c>
      <c r="AM128" s="49">
        <v>5</v>
      </c>
      <c r="AN128" s="65">
        <f t="shared" si="5"/>
        <v>30</v>
      </c>
      <c r="AO128" s="49">
        <v>2</v>
      </c>
    </row>
    <row r="129" spans="1:41" x14ac:dyDescent="0.25">
      <c r="A129" s="43">
        <v>128</v>
      </c>
      <c r="B129" s="42" t="s">
        <v>496</v>
      </c>
      <c r="C129" s="55" t="s">
        <v>511</v>
      </c>
      <c r="D129" s="55" t="s">
        <v>157</v>
      </c>
      <c r="E129" s="53">
        <f>VLOOKUP(B129,'Nilai Raport'!$B$2:$D$215,3,0)</f>
        <v>84.615384615384613</v>
      </c>
      <c r="F129" s="45" cm="1">
        <f t="array" ref="F129">ROUND(E129:E129,0)</f>
        <v>85</v>
      </c>
      <c r="G129" s="49">
        <v>2</v>
      </c>
      <c r="H129" s="49">
        <v>1</v>
      </c>
      <c r="I129" s="49">
        <v>3</v>
      </c>
      <c r="J129" s="49">
        <v>3</v>
      </c>
      <c r="K129" s="49">
        <v>2</v>
      </c>
      <c r="L129" s="49">
        <v>1</v>
      </c>
      <c r="M129" s="49">
        <v>1</v>
      </c>
      <c r="N129" s="49">
        <v>3</v>
      </c>
      <c r="O129" s="49">
        <v>2</v>
      </c>
      <c r="P129" s="49">
        <v>3</v>
      </c>
      <c r="Q129" s="93">
        <f t="shared" si="3"/>
        <v>21</v>
      </c>
      <c r="R129" s="49">
        <v>3</v>
      </c>
      <c r="S129" s="49">
        <v>2</v>
      </c>
      <c r="T129" s="49">
        <v>3</v>
      </c>
      <c r="U129" s="49">
        <v>3</v>
      </c>
      <c r="V129" s="49">
        <v>3</v>
      </c>
      <c r="W129" s="49">
        <v>3</v>
      </c>
      <c r="X129" s="49">
        <v>3</v>
      </c>
      <c r="Y129" s="49">
        <v>3</v>
      </c>
      <c r="Z129" s="49">
        <v>3</v>
      </c>
      <c r="AA129" s="49">
        <v>4</v>
      </c>
      <c r="AB129" s="49">
        <v>4</v>
      </c>
      <c r="AC129" s="49">
        <v>3</v>
      </c>
      <c r="AD129" s="49">
        <v>4</v>
      </c>
      <c r="AE129" s="49">
        <v>2</v>
      </c>
      <c r="AF129" s="49">
        <v>4</v>
      </c>
      <c r="AG129" s="65">
        <f t="shared" si="4"/>
        <v>47</v>
      </c>
      <c r="AH129" s="49">
        <v>4</v>
      </c>
      <c r="AI129" s="49">
        <v>4</v>
      </c>
      <c r="AJ129" s="49">
        <v>3</v>
      </c>
      <c r="AK129" s="49">
        <v>3</v>
      </c>
      <c r="AL129" s="49">
        <v>3</v>
      </c>
      <c r="AM129" s="49">
        <v>3</v>
      </c>
      <c r="AN129" s="65">
        <f t="shared" si="5"/>
        <v>20</v>
      </c>
      <c r="AO129" s="49">
        <v>2</v>
      </c>
    </row>
    <row r="130" spans="1:41" x14ac:dyDescent="0.25">
      <c r="A130" s="43">
        <v>129</v>
      </c>
      <c r="B130" s="48" t="s">
        <v>499</v>
      </c>
      <c r="C130" s="54" t="s">
        <v>511</v>
      </c>
      <c r="D130" s="54" t="s">
        <v>157</v>
      </c>
      <c r="E130" s="53">
        <f>VLOOKUP(B130,'Nilai Raport'!$B$2:$D$215,3,0)</f>
        <v>83.92307692307692</v>
      </c>
      <c r="F130" s="45" cm="1">
        <f t="array" ref="F130">ROUND(E130:E130,0)</f>
        <v>84</v>
      </c>
      <c r="G130" s="48">
        <v>3</v>
      </c>
      <c r="H130" s="48">
        <v>2</v>
      </c>
      <c r="I130" s="48">
        <v>3</v>
      </c>
      <c r="J130" s="48">
        <v>3</v>
      </c>
      <c r="K130" s="48">
        <v>3</v>
      </c>
      <c r="L130" s="48">
        <v>4</v>
      </c>
      <c r="M130" s="48">
        <v>2</v>
      </c>
      <c r="N130" s="48">
        <v>3</v>
      </c>
      <c r="O130" s="48">
        <v>1</v>
      </c>
      <c r="P130" s="48">
        <v>2</v>
      </c>
      <c r="Q130" s="93">
        <f t="shared" si="3"/>
        <v>26</v>
      </c>
      <c r="R130" s="48">
        <v>5</v>
      </c>
      <c r="S130" s="48">
        <v>3</v>
      </c>
      <c r="T130" s="48">
        <v>5</v>
      </c>
      <c r="U130" s="48">
        <v>5</v>
      </c>
      <c r="V130" s="48">
        <v>4</v>
      </c>
      <c r="W130" s="48">
        <v>5</v>
      </c>
      <c r="X130" s="48">
        <v>4</v>
      </c>
      <c r="Y130" s="48">
        <v>5</v>
      </c>
      <c r="Z130" s="48">
        <v>5</v>
      </c>
      <c r="AA130" s="48">
        <v>5</v>
      </c>
      <c r="AB130" s="48">
        <v>4</v>
      </c>
      <c r="AC130" s="48">
        <v>5</v>
      </c>
      <c r="AD130" s="48">
        <v>5</v>
      </c>
      <c r="AE130" s="48">
        <v>4</v>
      </c>
      <c r="AF130" s="48">
        <v>5</v>
      </c>
      <c r="AG130" s="65">
        <f t="shared" si="4"/>
        <v>69</v>
      </c>
      <c r="AH130" s="48">
        <v>5</v>
      </c>
      <c r="AI130" s="48">
        <v>5</v>
      </c>
      <c r="AJ130" s="48">
        <v>5</v>
      </c>
      <c r="AK130" s="48">
        <v>5</v>
      </c>
      <c r="AL130" s="48">
        <v>5</v>
      </c>
      <c r="AM130" s="48">
        <v>5</v>
      </c>
      <c r="AN130" s="65">
        <f t="shared" si="5"/>
        <v>30</v>
      </c>
      <c r="AO130" s="48">
        <v>2</v>
      </c>
    </row>
    <row r="131" spans="1:41" x14ac:dyDescent="0.25">
      <c r="A131" s="43">
        <v>130</v>
      </c>
      <c r="B131" s="49" t="s">
        <v>501</v>
      </c>
      <c r="C131" s="55" t="s">
        <v>511</v>
      </c>
      <c r="D131" s="55" t="s">
        <v>157</v>
      </c>
      <c r="E131" s="53">
        <f>VLOOKUP(B131,'Nilai Raport'!$B$2:$D$215,3,0)</f>
        <v>84.615384615384613</v>
      </c>
      <c r="F131" s="45" cm="1">
        <f t="array" ref="F131">ROUND(E131:E131,0)</f>
        <v>85</v>
      </c>
      <c r="G131" s="49">
        <v>2</v>
      </c>
      <c r="H131" s="49">
        <v>5</v>
      </c>
      <c r="I131" s="49">
        <v>2</v>
      </c>
      <c r="J131" s="49">
        <v>4</v>
      </c>
      <c r="K131" s="49">
        <v>2</v>
      </c>
      <c r="L131" s="49">
        <v>2</v>
      </c>
      <c r="M131" s="49">
        <v>4</v>
      </c>
      <c r="N131" s="49">
        <v>4</v>
      </c>
      <c r="O131" s="49">
        <v>4</v>
      </c>
      <c r="P131" s="49">
        <v>3</v>
      </c>
      <c r="Q131" s="93">
        <f t="shared" ref="Q131:Q139" si="6">SUM(G131:P131)</f>
        <v>32</v>
      </c>
      <c r="R131" s="49">
        <v>5</v>
      </c>
      <c r="S131" s="49">
        <v>5</v>
      </c>
      <c r="T131" s="49">
        <v>5</v>
      </c>
      <c r="U131" s="49">
        <v>5</v>
      </c>
      <c r="V131" s="49">
        <v>5</v>
      </c>
      <c r="W131" s="49">
        <v>5</v>
      </c>
      <c r="X131" s="49">
        <v>5</v>
      </c>
      <c r="Y131" s="49">
        <v>5</v>
      </c>
      <c r="Z131" s="49">
        <v>4</v>
      </c>
      <c r="AA131" s="49">
        <v>5</v>
      </c>
      <c r="AB131" s="49">
        <v>5</v>
      </c>
      <c r="AC131" s="49">
        <v>4</v>
      </c>
      <c r="AD131" s="49">
        <v>5</v>
      </c>
      <c r="AE131" s="49">
        <v>5</v>
      </c>
      <c r="AF131" s="49">
        <v>5</v>
      </c>
      <c r="AG131" s="65">
        <f t="shared" ref="AG131:AG139" si="7">SUM(R131:AF131)</f>
        <v>73</v>
      </c>
      <c r="AH131" s="49">
        <v>5</v>
      </c>
      <c r="AI131" s="49">
        <v>4</v>
      </c>
      <c r="AJ131" s="49">
        <v>5</v>
      </c>
      <c r="AK131" s="49">
        <v>5</v>
      </c>
      <c r="AL131" s="49">
        <v>5</v>
      </c>
      <c r="AM131" s="49">
        <v>5</v>
      </c>
      <c r="AN131" s="65">
        <f t="shared" ref="AN131:AN139" si="8">SUM(AH131:AM131)</f>
        <v>29</v>
      </c>
      <c r="AO131" s="49">
        <v>2</v>
      </c>
    </row>
    <row r="132" spans="1:41" x14ac:dyDescent="0.25">
      <c r="A132" s="43">
        <v>131</v>
      </c>
      <c r="B132" s="48" t="s">
        <v>502</v>
      </c>
      <c r="C132" s="54" t="s">
        <v>511</v>
      </c>
      <c r="D132" s="54" t="s">
        <v>157</v>
      </c>
      <c r="E132" s="53">
        <f>VLOOKUP(B132,'Nilai Raport'!$B$2:$D$215,3,0)</f>
        <v>82.538461538461533</v>
      </c>
      <c r="F132" s="45" cm="1">
        <f t="array" ref="F132">ROUND(E132:E132,0)</f>
        <v>83</v>
      </c>
      <c r="G132" s="48">
        <v>3</v>
      </c>
      <c r="H132" s="48">
        <v>3</v>
      </c>
      <c r="I132" s="48">
        <v>4</v>
      </c>
      <c r="J132" s="48">
        <v>3</v>
      </c>
      <c r="K132" s="48">
        <v>2</v>
      </c>
      <c r="L132" s="48">
        <v>2</v>
      </c>
      <c r="M132" s="48">
        <v>3</v>
      </c>
      <c r="N132" s="48">
        <v>3</v>
      </c>
      <c r="O132" s="48">
        <v>2</v>
      </c>
      <c r="P132" s="48">
        <v>2</v>
      </c>
      <c r="Q132" s="93">
        <f t="shared" si="6"/>
        <v>27</v>
      </c>
      <c r="R132" s="48">
        <v>5</v>
      </c>
      <c r="S132" s="48">
        <v>5</v>
      </c>
      <c r="T132" s="48">
        <v>5</v>
      </c>
      <c r="U132" s="48">
        <v>5</v>
      </c>
      <c r="V132" s="48">
        <v>5</v>
      </c>
      <c r="W132" s="48">
        <v>5</v>
      </c>
      <c r="X132" s="48">
        <v>5</v>
      </c>
      <c r="Y132" s="48">
        <v>5</v>
      </c>
      <c r="Z132" s="48">
        <v>5</v>
      </c>
      <c r="AA132" s="48">
        <v>5</v>
      </c>
      <c r="AB132" s="48">
        <v>5</v>
      </c>
      <c r="AC132" s="48">
        <v>5</v>
      </c>
      <c r="AD132" s="48">
        <v>5</v>
      </c>
      <c r="AE132" s="48">
        <v>5</v>
      </c>
      <c r="AF132" s="48">
        <v>4</v>
      </c>
      <c r="AG132" s="65">
        <f t="shared" si="7"/>
        <v>74</v>
      </c>
      <c r="AH132" s="48">
        <v>5</v>
      </c>
      <c r="AI132" s="48">
        <v>5</v>
      </c>
      <c r="AJ132" s="48">
        <v>4</v>
      </c>
      <c r="AK132" s="48">
        <v>4</v>
      </c>
      <c r="AL132" s="48">
        <v>5</v>
      </c>
      <c r="AM132" s="48">
        <v>5</v>
      </c>
      <c r="AN132" s="65">
        <f t="shared" si="8"/>
        <v>28</v>
      </c>
      <c r="AO132" s="48">
        <v>2</v>
      </c>
    </row>
    <row r="133" spans="1:41" x14ac:dyDescent="0.25">
      <c r="A133" s="43">
        <v>132</v>
      </c>
      <c r="B133" s="49" t="s">
        <v>503</v>
      </c>
      <c r="C133" s="55" t="s">
        <v>511</v>
      </c>
      <c r="D133" s="55" t="s">
        <v>157</v>
      </c>
      <c r="E133" s="53">
        <f>VLOOKUP(B133,'Nilai Raport'!$B$2:$D$215,3,0)</f>
        <v>85.307692307692307</v>
      </c>
      <c r="F133" s="45" cm="1">
        <f t="array" ref="F133">ROUND(E133:E133,0)</f>
        <v>85</v>
      </c>
      <c r="G133" s="49">
        <v>2</v>
      </c>
      <c r="H133" s="49">
        <v>2</v>
      </c>
      <c r="I133" s="49">
        <v>3</v>
      </c>
      <c r="J133" s="49">
        <v>3</v>
      </c>
      <c r="K133" s="49">
        <v>2</v>
      </c>
      <c r="L133" s="49">
        <v>2</v>
      </c>
      <c r="M133" s="49">
        <v>1</v>
      </c>
      <c r="N133" s="49">
        <v>3</v>
      </c>
      <c r="O133" s="49">
        <v>1</v>
      </c>
      <c r="P133" s="49">
        <v>3</v>
      </c>
      <c r="Q133" s="93">
        <f t="shared" si="6"/>
        <v>22</v>
      </c>
      <c r="R133" s="49">
        <v>3</v>
      </c>
      <c r="S133" s="49">
        <v>3</v>
      </c>
      <c r="T133" s="49">
        <v>3</v>
      </c>
      <c r="U133" s="49">
        <v>5</v>
      </c>
      <c r="V133" s="49">
        <v>3</v>
      </c>
      <c r="W133" s="49">
        <v>3</v>
      </c>
      <c r="X133" s="49">
        <v>3</v>
      </c>
      <c r="Y133" s="49">
        <v>4</v>
      </c>
      <c r="Z133" s="49">
        <v>4</v>
      </c>
      <c r="AA133" s="49">
        <v>4</v>
      </c>
      <c r="AB133" s="49">
        <v>3</v>
      </c>
      <c r="AC133" s="49">
        <v>3</v>
      </c>
      <c r="AD133" s="49">
        <v>4</v>
      </c>
      <c r="AE133" s="49">
        <v>3</v>
      </c>
      <c r="AF133" s="49">
        <v>3</v>
      </c>
      <c r="AG133" s="65">
        <f t="shared" si="7"/>
        <v>51</v>
      </c>
      <c r="AH133" s="49">
        <v>4</v>
      </c>
      <c r="AI133" s="49">
        <v>4</v>
      </c>
      <c r="AJ133" s="49">
        <v>4</v>
      </c>
      <c r="AK133" s="49">
        <v>4</v>
      </c>
      <c r="AL133" s="49">
        <v>5</v>
      </c>
      <c r="AM133" s="49">
        <v>4</v>
      </c>
      <c r="AN133" s="65">
        <f t="shared" si="8"/>
        <v>25</v>
      </c>
      <c r="AO133" s="49">
        <v>2</v>
      </c>
    </row>
    <row r="134" spans="1:41" x14ac:dyDescent="0.25">
      <c r="A134" s="43">
        <v>133</v>
      </c>
      <c r="B134" s="48" t="s">
        <v>504</v>
      </c>
      <c r="C134" s="54" t="s">
        <v>511</v>
      </c>
      <c r="D134" s="54" t="s">
        <v>157</v>
      </c>
      <c r="E134" s="53">
        <f>VLOOKUP(B134,'Nilai Raport'!$B$2:$D$215,3,0)</f>
        <v>80.230769230769226</v>
      </c>
      <c r="F134" s="45" cm="1">
        <f t="array" ref="F134">ROUND(E134:E134,0)</f>
        <v>80</v>
      </c>
      <c r="G134" s="48">
        <v>4</v>
      </c>
      <c r="H134" s="48">
        <v>3</v>
      </c>
      <c r="I134" s="48">
        <v>5</v>
      </c>
      <c r="J134" s="48">
        <v>4</v>
      </c>
      <c r="K134" s="48">
        <v>4</v>
      </c>
      <c r="L134" s="48">
        <v>5</v>
      </c>
      <c r="M134" s="48">
        <v>5</v>
      </c>
      <c r="N134" s="48">
        <v>4</v>
      </c>
      <c r="O134" s="48">
        <v>5</v>
      </c>
      <c r="P134" s="48">
        <v>4</v>
      </c>
      <c r="Q134" s="93">
        <f t="shared" si="6"/>
        <v>43</v>
      </c>
      <c r="R134" s="48">
        <v>5</v>
      </c>
      <c r="S134" s="48">
        <v>5</v>
      </c>
      <c r="T134" s="48">
        <v>4</v>
      </c>
      <c r="U134" s="48">
        <v>5</v>
      </c>
      <c r="V134" s="48">
        <v>5</v>
      </c>
      <c r="W134" s="48">
        <v>5</v>
      </c>
      <c r="X134" s="48">
        <v>5</v>
      </c>
      <c r="Y134" s="48">
        <v>5</v>
      </c>
      <c r="Z134" s="48">
        <v>5</v>
      </c>
      <c r="AA134" s="48">
        <v>5</v>
      </c>
      <c r="AB134" s="48">
        <v>5</v>
      </c>
      <c r="AC134" s="48">
        <v>5</v>
      </c>
      <c r="AD134" s="48">
        <v>5</v>
      </c>
      <c r="AE134" s="48">
        <v>5</v>
      </c>
      <c r="AF134" s="48">
        <v>5</v>
      </c>
      <c r="AG134" s="65">
        <f t="shared" si="7"/>
        <v>74</v>
      </c>
      <c r="AH134" s="48">
        <v>5</v>
      </c>
      <c r="AI134" s="48">
        <v>5</v>
      </c>
      <c r="AJ134" s="48">
        <v>4</v>
      </c>
      <c r="AK134" s="48">
        <v>5</v>
      </c>
      <c r="AL134" s="48">
        <v>5</v>
      </c>
      <c r="AM134" s="48">
        <v>5</v>
      </c>
      <c r="AN134" s="65">
        <f t="shared" si="8"/>
        <v>29</v>
      </c>
      <c r="AO134" s="48">
        <v>2</v>
      </c>
    </row>
    <row r="135" spans="1:41" x14ac:dyDescent="0.25">
      <c r="A135" s="43">
        <v>134</v>
      </c>
      <c r="B135" s="49" t="s">
        <v>505</v>
      </c>
      <c r="C135" s="55" t="s">
        <v>511</v>
      </c>
      <c r="D135" s="55" t="s">
        <v>157</v>
      </c>
      <c r="E135" s="53">
        <f>VLOOKUP(B135,'Nilai Raport'!$B$2:$D$215,3,0)</f>
        <v>81.92307692307692</v>
      </c>
      <c r="F135" s="45" cm="1">
        <f t="array" ref="F135">ROUND(E135:E135,0)</f>
        <v>82</v>
      </c>
      <c r="G135" s="49">
        <v>3</v>
      </c>
      <c r="H135" s="49">
        <v>2</v>
      </c>
      <c r="I135" s="49">
        <v>3</v>
      </c>
      <c r="J135" s="49">
        <v>2</v>
      </c>
      <c r="K135" s="49">
        <v>3</v>
      </c>
      <c r="L135" s="49">
        <v>1</v>
      </c>
      <c r="M135" s="49">
        <v>1</v>
      </c>
      <c r="N135" s="49">
        <v>2</v>
      </c>
      <c r="O135" s="49">
        <v>5</v>
      </c>
      <c r="P135" s="49">
        <v>1</v>
      </c>
      <c r="Q135" s="93">
        <f t="shared" si="6"/>
        <v>23</v>
      </c>
      <c r="R135" s="49">
        <v>4</v>
      </c>
      <c r="S135" s="49">
        <v>4</v>
      </c>
      <c r="T135" s="49">
        <v>4</v>
      </c>
      <c r="U135" s="49">
        <v>3</v>
      </c>
      <c r="V135" s="49">
        <v>3</v>
      </c>
      <c r="W135" s="49">
        <v>3</v>
      </c>
      <c r="X135" s="49">
        <v>3</v>
      </c>
      <c r="Y135" s="49">
        <v>3</v>
      </c>
      <c r="Z135" s="49">
        <v>3</v>
      </c>
      <c r="AA135" s="49">
        <v>5</v>
      </c>
      <c r="AB135" s="49">
        <v>3</v>
      </c>
      <c r="AC135" s="49">
        <v>3</v>
      </c>
      <c r="AD135" s="49">
        <v>3</v>
      </c>
      <c r="AE135" s="49">
        <v>4</v>
      </c>
      <c r="AF135" s="49">
        <v>5</v>
      </c>
      <c r="AG135" s="65">
        <f t="shared" si="7"/>
        <v>53</v>
      </c>
      <c r="AH135" s="49">
        <v>4</v>
      </c>
      <c r="AI135" s="49">
        <v>4</v>
      </c>
      <c r="AJ135" s="49">
        <v>4</v>
      </c>
      <c r="AK135" s="49">
        <v>4</v>
      </c>
      <c r="AL135" s="49">
        <v>4</v>
      </c>
      <c r="AM135" s="49">
        <v>4</v>
      </c>
      <c r="AN135" s="65">
        <f t="shared" si="8"/>
        <v>24</v>
      </c>
      <c r="AO135" s="49">
        <v>2</v>
      </c>
    </row>
    <row r="136" spans="1:41" x14ac:dyDescent="0.25">
      <c r="A136" s="43">
        <v>135</v>
      </c>
      <c r="B136" s="48" t="s">
        <v>506</v>
      </c>
      <c r="C136" s="54" t="s">
        <v>511</v>
      </c>
      <c r="D136" s="54" t="s">
        <v>157</v>
      </c>
      <c r="E136" s="53">
        <f>VLOOKUP(B136,'Nilai Raport'!$B$2:$D$215,3,0)</f>
        <v>82.84615384615384</v>
      </c>
      <c r="F136" s="45" cm="1">
        <f t="array" ref="F136">ROUND(E136:E136,0)</f>
        <v>83</v>
      </c>
      <c r="G136" s="48">
        <v>1</v>
      </c>
      <c r="H136" s="48">
        <v>2</v>
      </c>
      <c r="I136" s="48">
        <v>2</v>
      </c>
      <c r="J136" s="48">
        <v>3</v>
      </c>
      <c r="K136" s="48">
        <v>3</v>
      </c>
      <c r="L136" s="48">
        <v>1</v>
      </c>
      <c r="M136" s="48">
        <v>3</v>
      </c>
      <c r="N136" s="48">
        <v>1</v>
      </c>
      <c r="O136" s="48">
        <v>1</v>
      </c>
      <c r="P136" s="48">
        <v>4</v>
      </c>
      <c r="Q136" s="93">
        <f t="shared" si="6"/>
        <v>21</v>
      </c>
      <c r="R136" s="48">
        <v>5</v>
      </c>
      <c r="S136" s="48">
        <v>5</v>
      </c>
      <c r="T136" s="48">
        <v>5</v>
      </c>
      <c r="U136" s="48">
        <v>5</v>
      </c>
      <c r="V136" s="48">
        <v>5</v>
      </c>
      <c r="W136" s="48">
        <v>5</v>
      </c>
      <c r="X136" s="48">
        <v>5</v>
      </c>
      <c r="Y136" s="48">
        <v>5</v>
      </c>
      <c r="Z136" s="48">
        <v>5</v>
      </c>
      <c r="AA136" s="48">
        <v>5</v>
      </c>
      <c r="AB136" s="48">
        <v>5</v>
      </c>
      <c r="AC136" s="48">
        <v>5</v>
      </c>
      <c r="AD136" s="48">
        <v>5</v>
      </c>
      <c r="AE136" s="48">
        <v>5</v>
      </c>
      <c r="AF136" s="48">
        <v>5</v>
      </c>
      <c r="AG136" s="65">
        <f t="shared" si="7"/>
        <v>75</v>
      </c>
      <c r="AH136" s="48">
        <v>5</v>
      </c>
      <c r="AI136" s="48">
        <v>5</v>
      </c>
      <c r="AJ136" s="48">
        <v>5</v>
      </c>
      <c r="AK136" s="48">
        <v>4</v>
      </c>
      <c r="AL136" s="48">
        <v>5</v>
      </c>
      <c r="AM136" s="48">
        <v>5</v>
      </c>
      <c r="AN136" s="65">
        <f t="shared" si="8"/>
        <v>29</v>
      </c>
      <c r="AO136" s="48">
        <v>2</v>
      </c>
    </row>
    <row r="137" spans="1:41" x14ac:dyDescent="0.25">
      <c r="A137" s="43">
        <v>136</v>
      </c>
      <c r="B137" s="48" t="s">
        <v>508</v>
      </c>
      <c r="C137" s="54" t="s">
        <v>511</v>
      </c>
      <c r="D137" s="54" t="s">
        <v>157</v>
      </c>
      <c r="E137" s="53">
        <f>VLOOKUP(B137,'Nilai Raport'!$B$2:$D$215,3,0)</f>
        <v>84.384615384615387</v>
      </c>
      <c r="F137" s="45" cm="1">
        <f t="array" ref="F137">ROUND(E137:E137,0)</f>
        <v>84</v>
      </c>
      <c r="G137" s="48">
        <v>3</v>
      </c>
      <c r="H137" s="48">
        <v>2</v>
      </c>
      <c r="I137" s="48">
        <v>3</v>
      </c>
      <c r="J137" s="48">
        <v>2</v>
      </c>
      <c r="K137" s="48">
        <v>3</v>
      </c>
      <c r="L137" s="48">
        <v>1</v>
      </c>
      <c r="M137" s="48">
        <v>1</v>
      </c>
      <c r="N137" s="48">
        <v>2</v>
      </c>
      <c r="O137" s="48">
        <v>5</v>
      </c>
      <c r="P137" s="48">
        <v>1</v>
      </c>
      <c r="Q137" s="93">
        <f t="shared" si="6"/>
        <v>23</v>
      </c>
      <c r="R137" s="48">
        <v>5</v>
      </c>
      <c r="S137" s="48">
        <v>5</v>
      </c>
      <c r="T137" s="48">
        <v>5</v>
      </c>
      <c r="U137" s="48">
        <v>5</v>
      </c>
      <c r="V137" s="48">
        <v>5</v>
      </c>
      <c r="W137" s="48">
        <v>4</v>
      </c>
      <c r="X137" s="48">
        <v>5</v>
      </c>
      <c r="Y137" s="48">
        <v>5</v>
      </c>
      <c r="Z137" s="48">
        <v>5</v>
      </c>
      <c r="AA137" s="48">
        <v>5</v>
      </c>
      <c r="AB137" s="48">
        <v>5</v>
      </c>
      <c r="AC137" s="48">
        <v>5</v>
      </c>
      <c r="AD137" s="48">
        <v>5</v>
      </c>
      <c r="AE137" s="48">
        <v>5</v>
      </c>
      <c r="AF137" s="48">
        <v>5</v>
      </c>
      <c r="AG137" s="65">
        <f t="shared" si="7"/>
        <v>74</v>
      </c>
      <c r="AH137" s="48">
        <v>5</v>
      </c>
      <c r="AI137" s="48">
        <v>5</v>
      </c>
      <c r="AJ137" s="48">
        <v>5</v>
      </c>
      <c r="AK137" s="48">
        <v>5</v>
      </c>
      <c r="AL137" s="48">
        <v>3</v>
      </c>
      <c r="AM137" s="48">
        <v>5</v>
      </c>
      <c r="AN137" s="65">
        <f t="shared" si="8"/>
        <v>28</v>
      </c>
      <c r="AO137" s="48">
        <v>2</v>
      </c>
    </row>
    <row r="138" spans="1:41" x14ac:dyDescent="0.25">
      <c r="A138" s="43">
        <v>137</v>
      </c>
      <c r="B138" s="49" t="s">
        <v>509</v>
      </c>
      <c r="C138" s="55" t="s">
        <v>512</v>
      </c>
      <c r="D138" s="55" t="s">
        <v>157</v>
      </c>
      <c r="E138" s="53">
        <f>VLOOKUP(B138,'Nilai Raport'!$B$2:$D$215,3,0)</f>
        <v>84.538461538461533</v>
      </c>
      <c r="F138" s="45" cm="1">
        <f t="array" ref="F138">ROUND(E138:E138,0)</f>
        <v>85</v>
      </c>
      <c r="G138" s="49">
        <v>3</v>
      </c>
      <c r="H138" s="49">
        <v>2</v>
      </c>
      <c r="I138" s="49">
        <v>3</v>
      </c>
      <c r="J138" s="49">
        <v>4</v>
      </c>
      <c r="K138" s="49">
        <v>2</v>
      </c>
      <c r="L138" s="49">
        <v>1</v>
      </c>
      <c r="M138" s="49">
        <v>1</v>
      </c>
      <c r="N138" s="49">
        <v>3</v>
      </c>
      <c r="O138" s="49">
        <v>2</v>
      </c>
      <c r="P138" s="49">
        <v>3</v>
      </c>
      <c r="Q138" s="93">
        <f t="shared" si="6"/>
        <v>24</v>
      </c>
      <c r="R138" s="49">
        <v>4</v>
      </c>
      <c r="S138" s="49">
        <v>4</v>
      </c>
      <c r="T138" s="49">
        <v>3</v>
      </c>
      <c r="U138" s="49">
        <v>3</v>
      </c>
      <c r="V138" s="49">
        <v>3</v>
      </c>
      <c r="W138" s="49">
        <v>4</v>
      </c>
      <c r="X138" s="49">
        <v>3</v>
      </c>
      <c r="Y138" s="49">
        <v>3</v>
      </c>
      <c r="Z138" s="49">
        <v>3</v>
      </c>
      <c r="AA138" s="49">
        <v>3</v>
      </c>
      <c r="AB138" s="49">
        <v>3</v>
      </c>
      <c r="AC138" s="49">
        <v>3</v>
      </c>
      <c r="AD138" s="49">
        <v>3</v>
      </c>
      <c r="AE138" s="49">
        <v>2</v>
      </c>
      <c r="AF138" s="49">
        <v>4</v>
      </c>
      <c r="AG138" s="65">
        <f t="shared" si="7"/>
        <v>48</v>
      </c>
      <c r="AH138" s="49">
        <v>3</v>
      </c>
      <c r="AI138" s="49">
        <v>4</v>
      </c>
      <c r="AJ138" s="49">
        <v>3</v>
      </c>
      <c r="AK138" s="49">
        <v>5</v>
      </c>
      <c r="AL138" s="49">
        <v>3</v>
      </c>
      <c r="AM138" s="49">
        <v>4</v>
      </c>
      <c r="AN138" s="65">
        <f t="shared" si="8"/>
        <v>22</v>
      </c>
      <c r="AO138" s="49">
        <v>2</v>
      </c>
    </row>
    <row r="139" spans="1:41" x14ac:dyDescent="0.25">
      <c r="A139" s="43">
        <v>138</v>
      </c>
      <c r="B139" s="48" t="s">
        <v>510</v>
      </c>
      <c r="C139" s="54" t="s">
        <v>511</v>
      </c>
      <c r="D139" s="54" t="s">
        <v>157</v>
      </c>
      <c r="E139" s="53">
        <f>VLOOKUP(B139,'Nilai Raport'!$B$2:$D$215,3,0)</f>
        <v>82.692307692307693</v>
      </c>
      <c r="F139" s="45" cm="1">
        <f t="array" ref="F139">ROUND(E139:E139,0)</f>
        <v>83</v>
      </c>
      <c r="G139" s="48">
        <v>5</v>
      </c>
      <c r="H139" s="48">
        <v>2</v>
      </c>
      <c r="I139" s="48">
        <v>4</v>
      </c>
      <c r="J139" s="48">
        <v>3</v>
      </c>
      <c r="K139" s="48">
        <v>4</v>
      </c>
      <c r="L139" s="48">
        <v>5</v>
      </c>
      <c r="M139" s="48">
        <v>1</v>
      </c>
      <c r="N139" s="48">
        <v>2</v>
      </c>
      <c r="O139" s="48">
        <v>3</v>
      </c>
      <c r="P139" s="48">
        <v>4</v>
      </c>
      <c r="Q139" s="93">
        <f t="shared" si="6"/>
        <v>33</v>
      </c>
      <c r="R139" s="48">
        <v>5</v>
      </c>
      <c r="S139" s="48">
        <v>4</v>
      </c>
      <c r="T139" s="48">
        <v>5</v>
      </c>
      <c r="U139" s="48">
        <v>5</v>
      </c>
      <c r="V139" s="48">
        <v>5</v>
      </c>
      <c r="W139" s="48">
        <v>4</v>
      </c>
      <c r="X139" s="48">
        <v>5</v>
      </c>
      <c r="Y139" s="48">
        <v>5</v>
      </c>
      <c r="Z139" s="48">
        <v>5</v>
      </c>
      <c r="AA139" s="48">
        <v>5</v>
      </c>
      <c r="AB139" s="48">
        <v>5</v>
      </c>
      <c r="AC139" s="48">
        <v>5</v>
      </c>
      <c r="AD139" s="48">
        <v>5</v>
      </c>
      <c r="AE139" s="48">
        <v>5</v>
      </c>
      <c r="AF139" s="48">
        <v>5</v>
      </c>
      <c r="AG139" s="65">
        <f t="shared" si="7"/>
        <v>73</v>
      </c>
      <c r="AH139" s="48">
        <v>5</v>
      </c>
      <c r="AI139" s="48">
        <v>5</v>
      </c>
      <c r="AJ139" s="48">
        <v>5</v>
      </c>
      <c r="AK139" s="48">
        <v>5</v>
      </c>
      <c r="AL139" s="48">
        <v>5</v>
      </c>
      <c r="AM139" s="48">
        <v>5</v>
      </c>
      <c r="AN139" s="65">
        <f t="shared" si="8"/>
        <v>30</v>
      </c>
      <c r="AO139" s="48">
        <v>2</v>
      </c>
    </row>
    <row r="141" spans="1:41" x14ac:dyDescent="0.25">
      <c r="E141" s="41"/>
    </row>
    <row r="146" spans="2:2" x14ac:dyDescent="0.25">
      <c r="B146" s="40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66927-0781-4810-8780-8EFA1671F12B}">
  <dimension ref="A1:AU182"/>
  <sheetViews>
    <sheetView topLeftCell="N115" zoomScale="85" zoomScaleNormal="85" workbookViewId="0">
      <selection activeCell="R2" sqref="R2:AJ139"/>
    </sheetView>
  </sheetViews>
  <sheetFormatPr defaultRowHeight="12.5" x14ac:dyDescent="0.25"/>
  <cols>
    <col min="2" max="2" width="33.6328125" bestFit="1" customWidth="1"/>
    <col min="3" max="3" width="12.7265625" bestFit="1" customWidth="1"/>
    <col min="4" max="4" width="8.7265625" style="39"/>
    <col min="5" max="5" width="10.81640625" bestFit="1" customWidth="1"/>
    <col min="6" max="6" width="12.81640625" customWidth="1"/>
    <col min="17" max="17" width="8.7265625" style="39"/>
    <col min="33" max="33" width="8.7265625" style="63"/>
    <col min="36" max="36" width="8.7265625" style="63"/>
  </cols>
  <sheetData>
    <row r="1" spans="1:47" ht="26" x14ac:dyDescent="0.3">
      <c r="A1" s="46" t="s">
        <v>250</v>
      </c>
      <c r="B1" s="46" t="s">
        <v>295</v>
      </c>
      <c r="C1" s="46" t="s">
        <v>2</v>
      </c>
      <c r="D1" s="46" t="s">
        <v>4</v>
      </c>
      <c r="E1" s="46" t="s">
        <v>296</v>
      </c>
      <c r="F1" s="58" t="s">
        <v>513</v>
      </c>
      <c r="G1" s="46" t="s">
        <v>255</v>
      </c>
      <c r="H1" s="46" t="s">
        <v>256</v>
      </c>
      <c r="I1" s="46" t="s">
        <v>257</v>
      </c>
      <c r="J1" s="46" t="s">
        <v>258</v>
      </c>
      <c r="K1" s="46" t="s">
        <v>259</v>
      </c>
      <c r="L1" s="46" t="s">
        <v>260</v>
      </c>
      <c r="M1" s="46" t="s">
        <v>261</v>
      </c>
      <c r="N1" s="46" t="s">
        <v>262</v>
      </c>
      <c r="O1" s="46" t="s">
        <v>263</v>
      </c>
      <c r="P1" s="46" t="s">
        <v>264</v>
      </c>
      <c r="Q1" s="46" t="s">
        <v>293</v>
      </c>
      <c r="R1" s="46" t="s">
        <v>265</v>
      </c>
      <c r="S1" s="46" t="s">
        <v>266</v>
      </c>
      <c r="T1" s="46" t="s">
        <v>267</v>
      </c>
      <c r="U1" s="46" t="s">
        <v>268</v>
      </c>
      <c r="V1" s="46" t="s">
        <v>269</v>
      </c>
      <c r="W1" s="46" t="s">
        <v>270</v>
      </c>
      <c r="X1" s="46" t="s">
        <v>271</v>
      </c>
      <c r="Y1" s="46" t="s">
        <v>272</v>
      </c>
      <c r="Z1" s="46" t="s">
        <v>273</v>
      </c>
      <c r="AA1" s="46" t="s">
        <v>274</v>
      </c>
      <c r="AB1" s="46" t="s">
        <v>275</v>
      </c>
      <c r="AC1" s="46" t="s">
        <v>276</v>
      </c>
      <c r="AD1" s="46" t="s">
        <v>277</v>
      </c>
      <c r="AE1" s="46" t="s">
        <v>278</v>
      </c>
      <c r="AF1" s="46" t="s">
        <v>279</v>
      </c>
      <c r="AG1" s="64" t="s">
        <v>280</v>
      </c>
      <c r="AH1" s="46" t="s">
        <v>281</v>
      </c>
      <c r="AI1" s="46" t="s">
        <v>282</v>
      </c>
      <c r="AJ1" s="64" t="s">
        <v>283</v>
      </c>
      <c r="AK1" s="46" t="s">
        <v>514</v>
      </c>
      <c r="AL1" s="46" t="s">
        <v>284</v>
      </c>
      <c r="AM1" s="46" t="s">
        <v>285</v>
      </c>
      <c r="AN1" s="46" t="s">
        <v>286</v>
      </c>
      <c r="AO1" s="46" t="s">
        <v>287</v>
      </c>
      <c r="AP1" s="46" t="s">
        <v>288</v>
      </c>
      <c r="AQ1" s="46" t="s">
        <v>289</v>
      </c>
      <c r="AR1" s="46" t="s">
        <v>290</v>
      </c>
      <c r="AS1" s="46" t="s">
        <v>291</v>
      </c>
      <c r="AT1" s="46" t="s">
        <v>292</v>
      </c>
      <c r="AU1" s="47" t="s">
        <v>293</v>
      </c>
    </row>
    <row r="2" spans="1:47" x14ac:dyDescent="0.25">
      <c r="A2" s="43">
        <v>1</v>
      </c>
      <c r="B2" s="44" t="s">
        <v>297</v>
      </c>
      <c r="C2" s="57" t="s">
        <v>511</v>
      </c>
      <c r="D2" s="57" t="s">
        <v>155</v>
      </c>
      <c r="E2" s="45">
        <f>VLOOKUP(B2,'Nilai Raport'!$B$2:$D$215,3,0)</f>
        <v>85.615384615384613</v>
      </c>
      <c r="F2" s="45" cm="1">
        <f t="array" ref="F2">ROUND(E2:E2,0)</f>
        <v>86</v>
      </c>
      <c r="G2" s="44">
        <v>3</v>
      </c>
      <c r="H2" s="44">
        <v>5</v>
      </c>
      <c r="I2" s="44">
        <v>3</v>
      </c>
      <c r="J2" s="44">
        <v>4</v>
      </c>
      <c r="K2" s="44">
        <v>4</v>
      </c>
      <c r="L2" s="44">
        <v>3</v>
      </c>
      <c r="M2" s="44">
        <v>3</v>
      </c>
      <c r="N2" s="44">
        <v>3</v>
      </c>
      <c r="O2" s="44">
        <v>5</v>
      </c>
      <c r="P2" s="44">
        <v>4</v>
      </c>
      <c r="Q2" s="59">
        <f t="shared" ref="Q2:Q33" si="0">SUM(G2:P2)</f>
        <v>37</v>
      </c>
      <c r="R2" s="44">
        <v>5</v>
      </c>
      <c r="S2" s="44">
        <v>3</v>
      </c>
      <c r="T2" s="44">
        <v>4</v>
      </c>
      <c r="U2" s="44">
        <v>5</v>
      </c>
      <c r="V2" s="44">
        <v>5</v>
      </c>
      <c r="W2" s="44">
        <v>4</v>
      </c>
      <c r="X2" s="44">
        <v>4</v>
      </c>
      <c r="Y2" s="44">
        <v>4</v>
      </c>
      <c r="Z2" s="44">
        <v>4</v>
      </c>
      <c r="AA2" s="44">
        <v>4</v>
      </c>
      <c r="AB2" s="44">
        <v>5</v>
      </c>
      <c r="AC2" s="44">
        <v>5</v>
      </c>
      <c r="AD2" s="44">
        <v>5</v>
      </c>
      <c r="AE2" s="44">
        <v>5</v>
      </c>
      <c r="AF2" s="44">
        <v>5</v>
      </c>
      <c r="AG2" s="65">
        <v>5</v>
      </c>
      <c r="AH2" s="44">
        <v>4</v>
      </c>
      <c r="AI2" s="44">
        <v>5</v>
      </c>
      <c r="AJ2" s="65">
        <v>5</v>
      </c>
      <c r="AK2" s="60">
        <f t="shared" ref="AK2:AK33" si="1">SUM(R2:AJ2)</f>
        <v>86</v>
      </c>
      <c r="AL2" s="44">
        <v>5</v>
      </c>
      <c r="AM2" s="44">
        <v>4</v>
      </c>
      <c r="AN2" s="44">
        <v>5</v>
      </c>
      <c r="AO2" s="44">
        <v>4</v>
      </c>
      <c r="AP2" s="44">
        <v>5</v>
      </c>
      <c r="AQ2" s="44">
        <v>5</v>
      </c>
      <c r="AR2" s="44">
        <v>5</v>
      </c>
      <c r="AS2" s="44">
        <v>5</v>
      </c>
      <c r="AT2" s="44">
        <v>5</v>
      </c>
      <c r="AU2" s="61">
        <f t="shared" ref="AU2:AU33" si="2">SUM(AL2:AT2)</f>
        <v>43</v>
      </c>
    </row>
    <row r="3" spans="1:47" x14ac:dyDescent="0.25">
      <c r="A3" s="43">
        <v>2</v>
      </c>
      <c r="B3" s="44" t="s">
        <v>298</v>
      </c>
      <c r="C3" s="57" t="s">
        <v>512</v>
      </c>
      <c r="D3" s="57" t="s">
        <v>155</v>
      </c>
      <c r="E3" s="45">
        <f>VLOOKUP(B3,'Nilai Raport'!$B$2:$D$215,3,0)</f>
        <v>84.92307692307692</v>
      </c>
      <c r="F3" s="45" cm="1">
        <f t="array" ref="F3">ROUND(E3:E3,0)</f>
        <v>85</v>
      </c>
      <c r="G3" s="44">
        <v>4</v>
      </c>
      <c r="H3" s="44">
        <v>5</v>
      </c>
      <c r="I3" s="44">
        <v>5</v>
      </c>
      <c r="J3" s="44">
        <v>4</v>
      </c>
      <c r="K3" s="44">
        <v>3</v>
      </c>
      <c r="L3" s="44">
        <v>5</v>
      </c>
      <c r="M3" s="44">
        <v>4</v>
      </c>
      <c r="N3" s="44">
        <v>4</v>
      </c>
      <c r="O3" s="44">
        <v>5</v>
      </c>
      <c r="P3" s="44">
        <v>5</v>
      </c>
      <c r="Q3" s="59">
        <f t="shared" si="0"/>
        <v>44</v>
      </c>
      <c r="R3" s="44">
        <v>3</v>
      </c>
      <c r="S3" s="44">
        <v>2</v>
      </c>
      <c r="T3" s="44">
        <v>3</v>
      </c>
      <c r="U3" s="44">
        <v>4</v>
      </c>
      <c r="V3" s="44">
        <v>5</v>
      </c>
      <c r="W3" s="44">
        <v>3</v>
      </c>
      <c r="X3" s="44">
        <v>4</v>
      </c>
      <c r="Y3" s="44">
        <v>3</v>
      </c>
      <c r="Z3" s="44">
        <v>4</v>
      </c>
      <c r="AA3" s="44">
        <v>4</v>
      </c>
      <c r="AB3" s="44">
        <v>4</v>
      </c>
      <c r="AC3" s="44">
        <v>4</v>
      </c>
      <c r="AD3" s="44">
        <v>5</v>
      </c>
      <c r="AE3" s="44">
        <v>5</v>
      </c>
      <c r="AF3" s="44">
        <v>4</v>
      </c>
      <c r="AG3" s="65">
        <v>5</v>
      </c>
      <c r="AH3" s="44">
        <v>4</v>
      </c>
      <c r="AI3" s="44">
        <v>5</v>
      </c>
      <c r="AJ3" s="65">
        <v>5</v>
      </c>
      <c r="AK3" s="60">
        <f t="shared" si="1"/>
        <v>76</v>
      </c>
      <c r="AL3" s="44">
        <v>4</v>
      </c>
      <c r="AM3" s="44">
        <v>4</v>
      </c>
      <c r="AN3" s="44">
        <v>3</v>
      </c>
      <c r="AO3" s="44">
        <v>4</v>
      </c>
      <c r="AP3" s="44">
        <v>4</v>
      </c>
      <c r="AQ3" s="44">
        <v>3</v>
      </c>
      <c r="AR3" s="44">
        <v>4</v>
      </c>
      <c r="AS3" s="44">
        <v>3</v>
      </c>
      <c r="AT3" s="44">
        <v>5</v>
      </c>
      <c r="AU3" s="61">
        <f t="shared" si="2"/>
        <v>34</v>
      </c>
    </row>
    <row r="4" spans="1:47" x14ac:dyDescent="0.25">
      <c r="A4" s="43">
        <v>3</v>
      </c>
      <c r="B4" s="44" t="s">
        <v>299</v>
      </c>
      <c r="C4" s="57" t="s">
        <v>512</v>
      </c>
      <c r="D4" s="57" t="s">
        <v>155</v>
      </c>
      <c r="E4" s="45">
        <f>VLOOKUP(B4,'Nilai Raport'!$B$2:$D$215,3,0)</f>
        <v>83.615384615384613</v>
      </c>
      <c r="F4" s="45" cm="1">
        <f t="array" ref="F4">ROUND(E4:E4,0)</f>
        <v>84</v>
      </c>
      <c r="G4" s="44">
        <v>3</v>
      </c>
      <c r="H4" s="44">
        <v>4</v>
      </c>
      <c r="I4" s="44">
        <v>4</v>
      </c>
      <c r="J4" s="44">
        <v>4</v>
      </c>
      <c r="K4" s="44">
        <v>3</v>
      </c>
      <c r="L4" s="44">
        <v>3</v>
      </c>
      <c r="M4" s="44">
        <v>3</v>
      </c>
      <c r="N4" s="44">
        <v>4</v>
      </c>
      <c r="O4" s="44">
        <v>4</v>
      </c>
      <c r="P4" s="44">
        <v>3</v>
      </c>
      <c r="Q4" s="59">
        <f t="shared" si="0"/>
        <v>35</v>
      </c>
      <c r="R4" s="44">
        <v>4</v>
      </c>
      <c r="S4" s="44">
        <v>4</v>
      </c>
      <c r="T4" s="44">
        <v>4</v>
      </c>
      <c r="U4" s="44">
        <v>4</v>
      </c>
      <c r="V4" s="44">
        <v>4</v>
      </c>
      <c r="W4" s="44">
        <v>4</v>
      </c>
      <c r="X4" s="44">
        <v>4</v>
      </c>
      <c r="Y4" s="44">
        <v>4</v>
      </c>
      <c r="Z4" s="44">
        <v>4</v>
      </c>
      <c r="AA4" s="44">
        <v>4</v>
      </c>
      <c r="AB4" s="44">
        <v>4</v>
      </c>
      <c r="AC4" s="44">
        <v>4</v>
      </c>
      <c r="AD4" s="44">
        <v>4</v>
      </c>
      <c r="AE4" s="44">
        <v>4</v>
      </c>
      <c r="AF4" s="44">
        <v>4</v>
      </c>
      <c r="AG4" s="65">
        <v>4</v>
      </c>
      <c r="AH4" s="44">
        <v>4</v>
      </c>
      <c r="AI4" s="44">
        <v>4</v>
      </c>
      <c r="AJ4" s="65">
        <v>4</v>
      </c>
      <c r="AK4" s="60">
        <f t="shared" si="1"/>
        <v>76</v>
      </c>
      <c r="AL4" s="44">
        <v>4</v>
      </c>
      <c r="AM4" s="44">
        <v>4</v>
      </c>
      <c r="AN4" s="44">
        <v>4</v>
      </c>
      <c r="AO4" s="44">
        <v>4</v>
      </c>
      <c r="AP4" s="44">
        <v>4</v>
      </c>
      <c r="AQ4" s="44">
        <v>3</v>
      </c>
      <c r="AR4" s="44">
        <v>4</v>
      </c>
      <c r="AS4" s="44">
        <v>4</v>
      </c>
      <c r="AT4" s="44">
        <v>4</v>
      </c>
      <c r="AU4" s="61">
        <f t="shared" si="2"/>
        <v>35</v>
      </c>
    </row>
    <row r="5" spans="1:47" x14ac:dyDescent="0.25">
      <c r="A5" s="43">
        <v>4</v>
      </c>
      <c r="B5" s="44" t="s">
        <v>313</v>
      </c>
      <c r="C5" s="57" t="s">
        <v>512</v>
      </c>
      <c r="D5" s="57" t="s">
        <v>155</v>
      </c>
      <c r="E5" s="45">
        <f>VLOOKUP(B5,'Nilai Raport'!$B$2:$D$215,3,0)</f>
        <v>83.92307692307692</v>
      </c>
      <c r="F5" s="45" cm="1">
        <f t="array" ref="F5">ROUND(E5:E5,0)</f>
        <v>84</v>
      </c>
      <c r="G5" s="44">
        <v>5</v>
      </c>
      <c r="H5" s="44">
        <v>5</v>
      </c>
      <c r="I5" s="44">
        <v>5</v>
      </c>
      <c r="J5" s="44">
        <v>5</v>
      </c>
      <c r="K5" s="44">
        <v>5</v>
      </c>
      <c r="L5" s="44">
        <v>4</v>
      </c>
      <c r="M5" s="44">
        <v>4</v>
      </c>
      <c r="N5" s="44">
        <v>5</v>
      </c>
      <c r="O5" s="44">
        <v>5</v>
      </c>
      <c r="P5" s="44">
        <v>5</v>
      </c>
      <c r="Q5" s="59">
        <f t="shared" si="0"/>
        <v>48</v>
      </c>
      <c r="R5" s="44">
        <v>4</v>
      </c>
      <c r="S5" s="44">
        <v>3</v>
      </c>
      <c r="T5" s="44">
        <v>3</v>
      </c>
      <c r="U5" s="44">
        <v>4</v>
      </c>
      <c r="V5" s="44">
        <v>4</v>
      </c>
      <c r="W5" s="44">
        <v>3</v>
      </c>
      <c r="X5" s="44">
        <v>4</v>
      </c>
      <c r="Y5" s="44">
        <v>3</v>
      </c>
      <c r="Z5" s="44">
        <v>4</v>
      </c>
      <c r="AA5" s="44">
        <v>4</v>
      </c>
      <c r="AB5" s="44">
        <v>5</v>
      </c>
      <c r="AC5" s="44">
        <v>5</v>
      </c>
      <c r="AD5" s="44">
        <v>4</v>
      </c>
      <c r="AE5" s="44">
        <v>5</v>
      </c>
      <c r="AF5" s="44">
        <v>5</v>
      </c>
      <c r="AG5" s="65">
        <v>3</v>
      </c>
      <c r="AH5" s="44">
        <v>5</v>
      </c>
      <c r="AI5" s="44">
        <v>4</v>
      </c>
      <c r="AJ5" s="65">
        <v>4</v>
      </c>
      <c r="AK5" s="60">
        <f t="shared" si="1"/>
        <v>76</v>
      </c>
      <c r="AL5" s="44">
        <v>4</v>
      </c>
      <c r="AM5" s="44">
        <v>5</v>
      </c>
      <c r="AN5" s="44">
        <v>5</v>
      </c>
      <c r="AO5" s="44">
        <v>4</v>
      </c>
      <c r="AP5" s="44">
        <v>4</v>
      </c>
      <c r="AQ5" s="44">
        <v>5</v>
      </c>
      <c r="AR5" s="44">
        <v>5</v>
      </c>
      <c r="AS5" s="44">
        <v>5</v>
      </c>
      <c r="AT5" s="44">
        <v>5</v>
      </c>
      <c r="AU5" s="61">
        <f t="shared" si="2"/>
        <v>42</v>
      </c>
    </row>
    <row r="6" spans="1:47" x14ac:dyDescent="0.25">
      <c r="A6" s="43">
        <v>5</v>
      </c>
      <c r="B6" s="44" t="s">
        <v>300</v>
      </c>
      <c r="C6" s="57" t="s">
        <v>512</v>
      </c>
      <c r="D6" s="57" t="s">
        <v>155</v>
      </c>
      <c r="E6" s="45">
        <f>VLOOKUP(B6,'Nilai Raport'!$B$2:$D$215,3,0)</f>
        <v>85.307692307692307</v>
      </c>
      <c r="F6" s="45" cm="1">
        <f t="array" ref="F6">ROUND(E6:E6,0)</f>
        <v>85</v>
      </c>
      <c r="G6" s="44">
        <v>3</v>
      </c>
      <c r="H6" s="44">
        <v>4</v>
      </c>
      <c r="I6" s="44">
        <v>4</v>
      </c>
      <c r="J6" s="44">
        <v>3</v>
      </c>
      <c r="K6" s="44">
        <v>2</v>
      </c>
      <c r="L6" s="44">
        <v>3</v>
      </c>
      <c r="M6" s="44">
        <v>3</v>
      </c>
      <c r="N6" s="44">
        <v>4</v>
      </c>
      <c r="O6" s="44">
        <v>4</v>
      </c>
      <c r="P6" s="44">
        <v>3</v>
      </c>
      <c r="Q6" s="59">
        <f t="shared" si="0"/>
        <v>33</v>
      </c>
      <c r="R6" s="44">
        <v>4</v>
      </c>
      <c r="S6" s="44">
        <v>3</v>
      </c>
      <c r="T6" s="44">
        <v>4</v>
      </c>
      <c r="U6" s="44">
        <v>4</v>
      </c>
      <c r="V6" s="44">
        <v>4</v>
      </c>
      <c r="W6" s="44">
        <v>4</v>
      </c>
      <c r="X6" s="44">
        <v>3</v>
      </c>
      <c r="Y6" s="44">
        <v>5</v>
      </c>
      <c r="Z6" s="44">
        <v>4</v>
      </c>
      <c r="AA6" s="44">
        <v>4</v>
      </c>
      <c r="AB6" s="44">
        <v>4</v>
      </c>
      <c r="AC6" s="44">
        <v>4</v>
      </c>
      <c r="AD6" s="44">
        <v>4</v>
      </c>
      <c r="AE6" s="44">
        <v>4</v>
      </c>
      <c r="AF6" s="44">
        <v>5</v>
      </c>
      <c r="AG6" s="65">
        <v>4</v>
      </c>
      <c r="AH6" s="44">
        <v>5</v>
      </c>
      <c r="AI6" s="44">
        <v>4</v>
      </c>
      <c r="AJ6" s="65">
        <v>4</v>
      </c>
      <c r="AK6" s="60">
        <f t="shared" si="1"/>
        <v>77</v>
      </c>
      <c r="AL6" s="44">
        <v>4</v>
      </c>
      <c r="AM6" s="44">
        <v>4</v>
      </c>
      <c r="AN6" s="44">
        <v>4</v>
      </c>
      <c r="AO6" s="44">
        <v>5</v>
      </c>
      <c r="AP6" s="44">
        <v>4</v>
      </c>
      <c r="AQ6" s="44">
        <v>4</v>
      </c>
      <c r="AR6" s="44">
        <v>5</v>
      </c>
      <c r="AS6" s="44">
        <v>4</v>
      </c>
      <c r="AT6" s="44">
        <v>5</v>
      </c>
      <c r="AU6" s="61">
        <f t="shared" si="2"/>
        <v>39</v>
      </c>
    </row>
    <row r="7" spans="1:47" x14ac:dyDescent="0.25">
      <c r="A7" s="43">
        <v>6</v>
      </c>
      <c r="B7" s="44" t="s">
        <v>314</v>
      </c>
      <c r="C7" s="57" t="s">
        <v>512</v>
      </c>
      <c r="D7" s="57" t="s">
        <v>155</v>
      </c>
      <c r="E7" s="45">
        <f>VLOOKUP(B7,'Nilai Raport'!$B$2:$D$215,3,0)</f>
        <v>84.84615384615384</v>
      </c>
      <c r="F7" s="45" cm="1">
        <f t="array" ref="F7">ROUND(E7:E7,0)</f>
        <v>85</v>
      </c>
      <c r="G7" s="44">
        <v>3</v>
      </c>
      <c r="H7" s="44">
        <v>4</v>
      </c>
      <c r="I7" s="44">
        <v>4</v>
      </c>
      <c r="J7" s="44">
        <v>3</v>
      </c>
      <c r="K7" s="44">
        <v>2</v>
      </c>
      <c r="L7" s="44">
        <v>3</v>
      </c>
      <c r="M7" s="44">
        <v>3</v>
      </c>
      <c r="N7" s="44">
        <v>4</v>
      </c>
      <c r="O7" s="44">
        <v>5</v>
      </c>
      <c r="P7" s="44">
        <v>3</v>
      </c>
      <c r="Q7" s="59">
        <f t="shared" si="0"/>
        <v>34</v>
      </c>
      <c r="R7" s="44">
        <v>5</v>
      </c>
      <c r="S7" s="44">
        <v>5</v>
      </c>
      <c r="T7" s="44">
        <v>4</v>
      </c>
      <c r="U7" s="44">
        <v>5</v>
      </c>
      <c r="V7" s="44">
        <v>5</v>
      </c>
      <c r="W7" s="44">
        <v>4</v>
      </c>
      <c r="X7" s="44">
        <v>4</v>
      </c>
      <c r="Y7" s="44">
        <v>4</v>
      </c>
      <c r="Z7" s="44">
        <v>3</v>
      </c>
      <c r="AA7" s="44">
        <v>4</v>
      </c>
      <c r="AB7" s="44">
        <v>3</v>
      </c>
      <c r="AC7" s="44">
        <v>4</v>
      </c>
      <c r="AD7" s="44">
        <v>4</v>
      </c>
      <c r="AE7" s="44">
        <v>4</v>
      </c>
      <c r="AF7" s="44">
        <v>4</v>
      </c>
      <c r="AG7" s="65">
        <v>5</v>
      </c>
      <c r="AH7" s="44">
        <v>5</v>
      </c>
      <c r="AI7" s="44">
        <v>5</v>
      </c>
      <c r="AJ7" s="65">
        <v>5</v>
      </c>
      <c r="AK7" s="60">
        <f t="shared" si="1"/>
        <v>82</v>
      </c>
      <c r="AL7" s="44">
        <v>4</v>
      </c>
      <c r="AM7" s="44">
        <v>5</v>
      </c>
      <c r="AN7" s="44">
        <v>4</v>
      </c>
      <c r="AO7" s="44">
        <v>4</v>
      </c>
      <c r="AP7" s="44">
        <v>4</v>
      </c>
      <c r="AQ7" s="44">
        <v>5</v>
      </c>
      <c r="AR7" s="44">
        <v>5</v>
      </c>
      <c r="AS7" s="44">
        <v>5</v>
      </c>
      <c r="AT7" s="44">
        <v>5</v>
      </c>
      <c r="AU7" s="61">
        <f t="shared" si="2"/>
        <v>41</v>
      </c>
    </row>
    <row r="8" spans="1:47" x14ac:dyDescent="0.25">
      <c r="A8" s="43">
        <v>7</v>
      </c>
      <c r="B8" s="44" t="s">
        <v>315</v>
      </c>
      <c r="C8" s="57" t="s">
        <v>512</v>
      </c>
      <c r="D8" s="57" t="s">
        <v>155</v>
      </c>
      <c r="E8" s="45">
        <f>VLOOKUP(B8,'Nilai Raport'!$B$2:$D$215,3,0)</f>
        <v>84.84615384615384</v>
      </c>
      <c r="F8" s="45" cm="1">
        <f t="array" ref="F8">ROUND(E8:E8,0)</f>
        <v>85</v>
      </c>
      <c r="G8" s="44">
        <v>5</v>
      </c>
      <c r="H8" s="44">
        <v>5</v>
      </c>
      <c r="I8" s="44">
        <v>5</v>
      </c>
      <c r="J8" s="44">
        <v>5</v>
      </c>
      <c r="K8" s="44">
        <v>4</v>
      </c>
      <c r="L8" s="44">
        <v>4</v>
      </c>
      <c r="M8" s="44">
        <v>5</v>
      </c>
      <c r="N8" s="44">
        <v>5</v>
      </c>
      <c r="O8" s="44">
        <v>4</v>
      </c>
      <c r="P8" s="44">
        <v>5</v>
      </c>
      <c r="Q8" s="59">
        <f t="shared" si="0"/>
        <v>47</v>
      </c>
      <c r="R8" s="44">
        <v>5</v>
      </c>
      <c r="S8" s="44">
        <v>5</v>
      </c>
      <c r="T8" s="44">
        <v>5</v>
      </c>
      <c r="U8" s="44">
        <v>5</v>
      </c>
      <c r="V8" s="44">
        <v>5</v>
      </c>
      <c r="W8" s="44">
        <v>3</v>
      </c>
      <c r="X8" s="44">
        <v>4</v>
      </c>
      <c r="Y8" s="44">
        <v>5</v>
      </c>
      <c r="Z8" s="44">
        <v>4</v>
      </c>
      <c r="AA8" s="44">
        <v>4</v>
      </c>
      <c r="AB8" s="44">
        <v>4</v>
      </c>
      <c r="AC8" s="44">
        <v>5</v>
      </c>
      <c r="AD8" s="44">
        <v>4</v>
      </c>
      <c r="AE8" s="44">
        <v>5</v>
      </c>
      <c r="AF8" s="44">
        <v>5</v>
      </c>
      <c r="AG8" s="65">
        <v>4</v>
      </c>
      <c r="AH8" s="44">
        <v>5</v>
      </c>
      <c r="AI8" s="44">
        <v>5</v>
      </c>
      <c r="AJ8" s="65">
        <v>5</v>
      </c>
      <c r="AK8" s="60">
        <f t="shared" si="1"/>
        <v>87</v>
      </c>
      <c r="AL8" s="44">
        <v>5</v>
      </c>
      <c r="AM8" s="44">
        <v>4</v>
      </c>
      <c r="AN8" s="44">
        <v>3</v>
      </c>
      <c r="AO8" s="44">
        <v>5</v>
      </c>
      <c r="AP8" s="44">
        <v>5</v>
      </c>
      <c r="AQ8" s="44">
        <v>5</v>
      </c>
      <c r="AR8" s="44">
        <v>5</v>
      </c>
      <c r="AS8" s="44">
        <v>5</v>
      </c>
      <c r="AT8" s="44">
        <v>5</v>
      </c>
      <c r="AU8" s="61">
        <f t="shared" si="2"/>
        <v>42</v>
      </c>
    </row>
    <row r="9" spans="1:47" x14ac:dyDescent="0.25">
      <c r="A9" s="43">
        <v>8</v>
      </c>
      <c r="B9" s="42" t="s">
        <v>316</v>
      </c>
      <c r="C9" s="57" t="s">
        <v>511</v>
      </c>
      <c r="D9" s="57" t="s">
        <v>155</v>
      </c>
      <c r="E9" s="45">
        <f>VLOOKUP(B9,'Nilai Raport'!$B$2:$D$215,3,0)</f>
        <v>86.384615384615387</v>
      </c>
      <c r="F9" s="45" cm="1">
        <f t="array" ref="F9">ROUND(E9:E9,0)</f>
        <v>86</v>
      </c>
      <c r="G9" s="44">
        <v>5</v>
      </c>
      <c r="H9" s="44">
        <v>5</v>
      </c>
      <c r="I9" s="44">
        <v>5</v>
      </c>
      <c r="J9" s="44">
        <v>5</v>
      </c>
      <c r="K9" s="44">
        <v>5</v>
      </c>
      <c r="L9" s="44">
        <v>5</v>
      </c>
      <c r="M9" s="44">
        <v>4</v>
      </c>
      <c r="N9" s="44">
        <v>4</v>
      </c>
      <c r="O9" s="44">
        <v>5</v>
      </c>
      <c r="P9" s="44">
        <v>4</v>
      </c>
      <c r="Q9" s="59">
        <f t="shared" si="0"/>
        <v>47</v>
      </c>
      <c r="R9" s="44">
        <v>4</v>
      </c>
      <c r="S9" s="44">
        <v>4</v>
      </c>
      <c r="T9" s="44">
        <v>4</v>
      </c>
      <c r="U9" s="44">
        <v>3</v>
      </c>
      <c r="V9" s="44">
        <v>4</v>
      </c>
      <c r="W9" s="44">
        <v>2</v>
      </c>
      <c r="X9" s="44">
        <v>4</v>
      </c>
      <c r="Y9" s="44">
        <v>3</v>
      </c>
      <c r="Z9" s="44">
        <v>4</v>
      </c>
      <c r="AA9" s="44">
        <v>4</v>
      </c>
      <c r="AB9" s="44">
        <v>3</v>
      </c>
      <c r="AC9" s="44">
        <v>4</v>
      </c>
      <c r="AD9" s="44">
        <v>5</v>
      </c>
      <c r="AE9" s="44">
        <v>4</v>
      </c>
      <c r="AF9" s="44">
        <v>4</v>
      </c>
      <c r="AG9" s="65">
        <v>4</v>
      </c>
      <c r="AH9" s="44">
        <v>4</v>
      </c>
      <c r="AI9" s="44">
        <v>3</v>
      </c>
      <c r="AJ9" s="65">
        <v>5</v>
      </c>
      <c r="AK9" s="60">
        <f t="shared" si="1"/>
        <v>72</v>
      </c>
      <c r="AL9" s="44">
        <v>3</v>
      </c>
      <c r="AM9" s="44">
        <v>4</v>
      </c>
      <c r="AN9" s="44">
        <v>3</v>
      </c>
      <c r="AO9" s="44">
        <v>4</v>
      </c>
      <c r="AP9" s="44">
        <v>4</v>
      </c>
      <c r="AQ9" s="44">
        <v>3</v>
      </c>
      <c r="AR9" s="44">
        <v>4</v>
      </c>
      <c r="AS9" s="44">
        <v>4</v>
      </c>
      <c r="AT9" s="44">
        <v>4</v>
      </c>
      <c r="AU9" s="61">
        <f t="shared" si="2"/>
        <v>33</v>
      </c>
    </row>
    <row r="10" spans="1:47" x14ac:dyDescent="0.25">
      <c r="A10" s="43">
        <v>9</v>
      </c>
      <c r="B10" s="42" t="s">
        <v>317</v>
      </c>
      <c r="C10" s="57" t="s">
        <v>512</v>
      </c>
      <c r="D10" s="57" t="s">
        <v>155</v>
      </c>
      <c r="E10" s="45">
        <f>VLOOKUP(B10,'Nilai Raport'!$B$2:$D$215,3,0)</f>
        <v>84.461538461538467</v>
      </c>
      <c r="F10" s="45" cm="1">
        <f t="array" ref="F10">ROUND(E10:E10,0)</f>
        <v>84</v>
      </c>
      <c r="G10" s="44">
        <v>5</v>
      </c>
      <c r="H10" s="44">
        <v>5</v>
      </c>
      <c r="I10" s="44">
        <v>5</v>
      </c>
      <c r="J10" s="44">
        <v>5</v>
      </c>
      <c r="K10" s="44">
        <v>4</v>
      </c>
      <c r="L10" s="44">
        <v>5</v>
      </c>
      <c r="M10" s="44">
        <v>4</v>
      </c>
      <c r="N10" s="44">
        <v>4</v>
      </c>
      <c r="O10" s="44">
        <v>5</v>
      </c>
      <c r="P10" s="44">
        <v>5</v>
      </c>
      <c r="Q10" s="59">
        <f t="shared" si="0"/>
        <v>47</v>
      </c>
      <c r="R10" s="44">
        <v>4</v>
      </c>
      <c r="S10" s="44">
        <v>5</v>
      </c>
      <c r="T10" s="44">
        <v>5</v>
      </c>
      <c r="U10" s="44">
        <v>5</v>
      </c>
      <c r="V10" s="44">
        <v>4</v>
      </c>
      <c r="W10" s="44">
        <v>4</v>
      </c>
      <c r="X10" s="44">
        <v>4</v>
      </c>
      <c r="Y10" s="44">
        <v>4</v>
      </c>
      <c r="Z10" s="44">
        <v>4</v>
      </c>
      <c r="AA10" s="44">
        <v>5</v>
      </c>
      <c r="AB10" s="44">
        <v>4</v>
      </c>
      <c r="AC10" s="44">
        <v>4</v>
      </c>
      <c r="AD10" s="44">
        <v>4</v>
      </c>
      <c r="AE10" s="44">
        <v>4</v>
      </c>
      <c r="AF10" s="44">
        <v>4</v>
      </c>
      <c r="AG10" s="65">
        <v>5</v>
      </c>
      <c r="AH10" s="44">
        <v>5</v>
      </c>
      <c r="AI10" s="44">
        <v>5</v>
      </c>
      <c r="AJ10" s="65">
        <v>5</v>
      </c>
      <c r="AK10" s="60">
        <f t="shared" si="1"/>
        <v>84</v>
      </c>
      <c r="AL10" s="44">
        <v>5</v>
      </c>
      <c r="AM10" s="44">
        <v>5</v>
      </c>
      <c r="AN10" s="44">
        <v>5</v>
      </c>
      <c r="AO10" s="44">
        <v>5</v>
      </c>
      <c r="AP10" s="44">
        <v>5</v>
      </c>
      <c r="AQ10" s="44">
        <v>5</v>
      </c>
      <c r="AR10" s="44">
        <v>5</v>
      </c>
      <c r="AS10" s="44">
        <v>5</v>
      </c>
      <c r="AT10" s="44">
        <v>5</v>
      </c>
      <c r="AU10" s="61">
        <f t="shared" si="2"/>
        <v>45</v>
      </c>
    </row>
    <row r="11" spans="1:47" x14ac:dyDescent="0.25">
      <c r="A11" s="43">
        <v>10</v>
      </c>
      <c r="B11" s="42" t="s">
        <v>318</v>
      </c>
      <c r="C11" s="57" t="s">
        <v>512</v>
      </c>
      <c r="D11" s="57" t="s">
        <v>155</v>
      </c>
      <c r="E11" s="45">
        <f>VLOOKUP(B11,'Nilai Raport'!$B$2:$D$215,3,0)</f>
        <v>85.538461538461533</v>
      </c>
      <c r="F11" s="45" cm="1">
        <f t="array" ref="F11">ROUND(E11:E11,0)</f>
        <v>86</v>
      </c>
      <c r="G11" s="44">
        <v>5</v>
      </c>
      <c r="H11" s="44">
        <v>5</v>
      </c>
      <c r="I11" s="44">
        <v>5</v>
      </c>
      <c r="J11" s="44">
        <v>5</v>
      </c>
      <c r="K11" s="44">
        <v>5</v>
      </c>
      <c r="L11" s="44">
        <v>5</v>
      </c>
      <c r="M11" s="44">
        <v>5</v>
      </c>
      <c r="N11" s="44">
        <v>5</v>
      </c>
      <c r="O11" s="44">
        <v>5</v>
      </c>
      <c r="P11" s="44">
        <v>5</v>
      </c>
      <c r="Q11" s="59">
        <f t="shared" si="0"/>
        <v>50</v>
      </c>
      <c r="R11" s="44">
        <v>3</v>
      </c>
      <c r="S11" s="44">
        <v>3</v>
      </c>
      <c r="T11" s="44">
        <v>4</v>
      </c>
      <c r="U11" s="44">
        <v>5</v>
      </c>
      <c r="V11" s="44">
        <v>5</v>
      </c>
      <c r="W11" s="44">
        <v>5</v>
      </c>
      <c r="X11" s="44">
        <v>5</v>
      </c>
      <c r="Y11" s="44">
        <v>5</v>
      </c>
      <c r="Z11" s="44">
        <v>4</v>
      </c>
      <c r="AA11" s="44">
        <v>5</v>
      </c>
      <c r="AB11" s="44">
        <v>4</v>
      </c>
      <c r="AC11" s="44">
        <v>5</v>
      </c>
      <c r="AD11" s="44">
        <v>5</v>
      </c>
      <c r="AE11" s="44">
        <v>4</v>
      </c>
      <c r="AF11" s="44">
        <v>5</v>
      </c>
      <c r="AG11" s="65">
        <v>4</v>
      </c>
      <c r="AH11" s="44">
        <v>5</v>
      </c>
      <c r="AI11" s="44">
        <v>5</v>
      </c>
      <c r="AJ11" s="65">
        <v>5</v>
      </c>
      <c r="AK11" s="60">
        <f t="shared" si="1"/>
        <v>86</v>
      </c>
      <c r="AL11" s="44">
        <v>5</v>
      </c>
      <c r="AM11" s="44">
        <v>4</v>
      </c>
      <c r="AN11" s="44">
        <v>4</v>
      </c>
      <c r="AO11" s="44">
        <v>5</v>
      </c>
      <c r="AP11" s="44">
        <v>5</v>
      </c>
      <c r="AQ11" s="44">
        <v>5</v>
      </c>
      <c r="AR11" s="44">
        <v>5</v>
      </c>
      <c r="AS11" s="44">
        <v>5</v>
      </c>
      <c r="AT11" s="44">
        <v>5</v>
      </c>
      <c r="AU11" s="61">
        <f t="shared" si="2"/>
        <v>43</v>
      </c>
    </row>
    <row r="12" spans="1:47" x14ac:dyDescent="0.25">
      <c r="A12" s="43">
        <v>11</v>
      </c>
      <c r="B12" s="42" t="s">
        <v>319</v>
      </c>
      <c r="C12" s="57" t="s">
        <v>512</v>
      </c>
      <c r="D12" s="57" t="s">
        <v>155</v>
      </c>
      <c r="E12" s="45">
        <f>VLOOKUP(B12,'Nilai Raport'!$B$2:$D$215,3,0)</f>
        <v>84.92307692307692</v>
      </c>
      <c r="F12" s="45" cm="1">
        <f t="array" ref="F12">ROUND(E12:E12,0)</f>
        <v>85</v>
      </c>
      <c r="G12" s="44">
        <v>4</v>
      </c>
      <c r="H12" s="44">
        <v>4</v>
      </c>
      <c r="I12" s="44">
        <v>4</v>
      </c>
      <c r="J12" s="44">
        <v>4</v>
      </c>
      <c r="K12" s="44">
        <v>3</v>
      </c>
      <c r="L12" s="44">
        <v>4</v>
      </c>
      <c r="M12" s="44">
        <v>4</v>
      </c>
      <c r="N12" s="44">
        <v>4</v>
      </c>
      <c r="O12" s="44">
        <v>4</v>
      </c>
      <c r="P12" s="44">
        <v>3</v>
      </c>
      <c r="Q12" s="59">
        <f t="shared" si="0"/>
        <v>38</v>
      </c>
      <c r="R12" s="44">
        <v>4</v>
      </c>
      <c r="S12" s="44">
        <v>4</v>
      </c>
      <c r="T12" s="44">
        <v>4</v>
      </c>
      <c r="U12" s="44">
        <v>3</v>
      </c>
      <c r="V12" s="44">
        <v>4</v>
      </c>
      <c r="W12" s="44">
        <v>3</v>
      </c>
      <c r="X12" s="44">
        <v>4</v>
      </c>
      <c r="Y12" s="44">
        <v>4</v>
      </c>
      <c r="Z12" s="44">
        <v>4</v>
      </c>
      <c r="AA12" s="44">
        <v>4</v>
      </c>
      <c r="AB12" s="44">
        <v>3</v>
      </c>
      <c r="AC12" s="44">
        <v>4</v>
      </c>
      <c r="AD12" s="44">
        <v>4</v>
      </c>
      <c r="AE12" s="44">
        <v>4</v>
      </c>
      <c r="AF12" s="44">
        <v>4</v>
      </c>
      <c r="AG12" s="65">
        <v>4</v>
      </c>
      <c r="AH12" s="44">
        <v>4</v>
      </c>
      <c r="AI12" s="44">
        <v>3</v>
      </c>
      <c r="AJ12" s="65">
        <v>4</v>
      </c>
      <c r="AK12" s="60">
        <f t="shared" si="1"/>
        <v>72</v>
      </c>
      <c r="AL12" s="44">
        <v>4</v>
      </c>
      <c r="AM12" s="44">
        <v>4</v>
      </c>
      <c r="AN12" s="44">
        <v>3</v>
      </c>
      <c r="AO12" s="44">
        <v>4</v>
      </c>
      <c r="AP12" s="44">
        <v>4</v>
      </c>
      <c r="AQ12" s="44">
        <v>3</v>
      </c>
      <c r="AR12" s="44">
        <v>3</v>
      </c>
      <c r="AS12" s="44">
        <v>4</v>
      </c>
      <c r="AT12" s="44">
        <v>4</v>
      </c>
      <c r="AU12" s="61">
        <f t="shared" si="2"/>
        <v>33</v>
      </c>
    </row>
    <row r="13" spans="1:47" x14ac:dyDescent="0.25">
      <c r="A13" s="43">
        <v>12</v>
      </c>
      <c r="B13" s="42" t="s">
        <v>320</v>
      </c>
      <c r="C13" s="57" t="s">
        <v>512</v>
      </c>
      <c r="D13" s="57" t="s">
        <v>155</v>
      </c>
      <c r="E13" s="45">
        <f>VLOOKUP(B13,'Nilai Raport'!$B$2:$D$215,3,0)</f>
        <v>84.84615384615384</v>
      </c>
      <c r="F13" s="45" cm="1">
        <f t="array" ref="F13">ROUND(E13:E13,0)</f>
        <v>85</v>
      </c>
      <c r="G13" s="44">
        <v>4</v>
      </c>
      <c r="H13" s="44">
        <v>4</v>
      </c>
      <c r="I13" s="44">
        <v>4</v>
      </c>
      <c r="J13" s="44">
        <v>3</v>
      </c>
      <c r="K13" s="44">
        <v>3</v>
      </c>
      <c r="L13" s="44">
        <v>4</v>
      </c>
      <c r="M13" s="44">
        <v>3</v>
      </c>
      <c r="N13" s="44">
        <v>4</v>
      </c>
      <c r="O13" s="44">
        <v>3</v>
      </c>
      <c r="P13" s="44">
        <v>4</v>
      </c>
      <c r="Q13" s="59">
        <f t="shared" si="0"/>
        <v>36</v>
      </c>
      <c r="R13" s="44">
        <v>4</v>
      </c>
      <c r="S13" s="44">
        <v>4</v>
      </c>
      <c r="T13" s="44">
        <v>4</v>
      </c>
      <c r="U13" s="44">
        <v>4</v>
      </c>
      <c r="V13" s="44">
        <v>4</v>
      </c>
      <c r="W13" s="44">
        <v>4</v>
      </c>
      <c r="X13" s="44">
        <v>4</v>
      </c>
      <c r="Y13" s="44">
        <v>4</v>
      </c>
      <c r="Z13" s="44">
        <v>4</v>
      </c>
      <c r="AA13" s="44">
        <v>4</v>
      </c>
      <c r="AB13" s="44">
        <v>4</v>
      </c>
      <c r="AC13" s="44">
        <v>4</v>
      </c>
      <c r="AD13" s="44">
        <v>4</v>
      </c>
      <c r="AE13" s="44">
        <v>4</v>
      </c>
      <c r="AF13" s="44">
        <v>4</v>
      </c>
      <c r="AG13" s="65">
        <v>5</v>
      </c>
      <c r="AH13" s="44">
        <v>4</v>
      </c>
      <c r="AI13" s="44">
        <v>4</v>
      </c>
      <c r="AJ13" s="65">
        <v>4</v>
      </c>
      <c r="AK13" s="60">
        <f t="shared" si="1"/>
        <v>77</v>
      </c>
      <c r="AL13" s="44">
        <v>4</v>
      </c>
      <c r="AM13" s="44">
        <v>4</v>
      </c>
      <c r="AN13" s="44">
        <v>4</v>
      </c>
      <c r="AO13" s="44">
        <v>4</v>
      </c>
      <c r="AP13" s="44">
        <v>4</v>
      </c>
      <c r="AQ13" s="44">
        <v>4</v>
      </c>
      <c r="AR13" s="44">
        <v>4</v>
      </c>
      <c r="AS13" s="44">
        <v>5</v>
      </c>
      <c r="AT13" s="44">
        <v>5</v>
      </c>
      <c r="AU13" s="61">
        <f t="shared" si="2"/>
        <v>38</v>
      </c>
    </row>
    <row r="14" spans="1:47" x14ac:dyDescent="0.25">
      <c r="A14" s="43">
        <v>13</v>
      </c>
      <c r="B14" s="42" t="s">
        <v>321</v>
      </c>
      <c r="C14" s="57" t="s">
        <v>512</v>
      </c>
      <c r="D14" s="57" t="s">
        <v>155</v>
      </c>
      <c r="E14" s="45">
        <f>VLOOKUP(B14,'Nilai Raport'!$B$2:$D$215,3,0)</f>
        <v>86</v>
      </c>
      <c r="F14" s="45" cm="1">
        <f t="array" ref="F14">ROUND(E14:E14,0)</f>
        <v>86</v>
      </c>
      <c r="G14" s="44">
        <v>5</v>
      </c>
      <c r="H14" s="44">
        <v>5</v>
      </c>
      <c r="I14" s="44">
        <v>5</v>
      </c>
      <c r="J14" s="44">
        <v>5</v>
      </c>
      <c r="K14" s="44">
        <v>5</v>
      </c>
      <c r="L14" s="44">
        <v>4</v>
      </c>
      <c r="M14" s="44">
        <v>5</v>
      </c>
      <c r="N14" s="44">
        <v>5</v>
      </c>
      <c r="O14" s="44">
        <v>5</v>
      </c>
      <c r="P14" s="44">
        <v>5</v>
      </c>
      <c r="Q14" s="59">
        <f t="shared" si="0"/>
        <v>49</v>
      </c>
      <c r="R14" s="44">
        <v>5</v>
      </c>
      <c r="S14" s="44">
        <v>3</v>
      </c>
      <c r="T14" s="44">
        <v>4</v>
      </c>
      <c r="U14" s="44">
        <v>4</v>
      </c>
      <c r="V14" s="44">
        <v>4</v>
      </c>
      <c r="W14" s="44">
        <v>3</v>
      </c>
      <c r="X14" s="44">
        <v>4</v>
      </c>
      <c r="Y14" s="44">
        <v>3</v>
      </c>
      <c r="Z14" s="44">
        <v>4</v>
      </c>
      <c r="AA14" s="44">
        <v>4</v>
      </c>
      <c r="AB14" s="44">
        <v>4</v>
      </c>
      <c r="AC14" s="44">
        <v>4</v>
      </c>
      <c r="AD14" s="44">
        <v>5</v>
      </c>
      <c r="AE14" s="44">
        <v>4</v>
      </c>
      <c r="AF14" s="44">
        <v>4</v>
      </c>
      <c r="AG14" s="65">
        <v>5</v>
      </c>
      <c r="AH14" s="44">
        <v>5</v>
      </c>
      <c r="AI14" s="44">
        <v>4</v>
      </c>
      <c r="AJ14" s="65">
        <v>5</v>
      </c>
      <c r="AK14" s="60">
        <f t="shared" si="1"/>
        <v>78</v>
      </c>
      <c r="AL14" s="44">
        <v>5</v>
      </c>
      <c r="AM14" s="44">
        <v>3</v>
      </c>
      <c r="AN14" s="44">
        <v>5</v>
      </c>
      <c r="AO14" s="44">
        <v>5</v>
      </c>
      <c r="AP14" s="44">
        <v>5</v>
      </c>
      <c r="AQ14" s="44">
        <v>4</v>
      </c>
      <c r="AR14" s="44">
        <v>5</v>
      </c>
      <c r="AS14" s="44">
        <v>5</v>
      </c>
      <c r="AT14" s="44">
        <v>5</v>
      </c>
      <c r="AU14" s="61">
        <f t="shared" si="2"/>
        <v>42</v>
      </c>
    </row>
    <row r="15" spans="1:47" x14ac:dyDescent="0.25">
      <c r="A15" s="43">
        <v>14</v>
      </c>
      <c r="B15" s="44" t="s">
        <v>306</v>
      </c>
      <c r="C15" s="57" t="s">
        <v>512</v>
      </c>
      <c r="D15" s="57" t="s">
        <v>155</v>
      </c>
      <c r="E15" s="45">
        <f>VLOOKUP(B15,'Nilai Raport'!$B$2:$D$215,3,0)</f>
        <v>86.07692307692308</v>
      </c>
      <c r="F15" s="45" cm="1">
        <f t="array" ref="F15">ROUND(E15:E15,0)</f>
        <v>86</v>
      </c>
      <c r="G15" s="44">
        <v>5</v>
      </c>
      <c r="H15" s="44">
        <v>4</v>
      </c>
      <c r="I15" s="44">
        <v>4</v>
      </c>
      <c r="J15" s="44">
        <v>5</v>
      </c>
      <c r="K15" s="44">
        <v>5</v>
      </c>
      <c r="L15" s="44">
        <v>5</v>
      </c>
      <c r="M15" s="44">
        <v>5</v>
      </c>
      <c r="N15" s="44">
        <v>5</v>
      </c>
      <c r="O15" s="44">
        <v>5</v>
      </c>
      <c r="P15" s="44">
        <v>5</v>
      </c>
      <c r="Q15" s="59">
        <f t="shared" si="0"/>
        <v>48</v>
      </c>
      <c r="R15" s="44">
        <v>4</v>
      </c>
      <c r="S15" s="44">
        <v>4</v>
      </c>
      <c r="T15" s="44">
        <v>3</v>
      </c>
      <c r="U15" s="44">
        <v>4</v>
      </c>
      <c r="V15" s="44">
        <v>5</v>
      </c>
      <c r="W15" s="44">
        <v>5</v>
      </c>
      <c r="X15" s="44">
        <v>4</v>
      </c>
      <c r="Y15" s="44">
        <v>4</v>
      </c>
      <c r="Z15" s="44">
        <v>4</v>
      </c>
      <c r="AA15" s="44">
        <v>4</v>
      </c>
      <c r="AB15" s="44">
        <v>3</v>
      </c>
      <c r="AC15" s="44">
        <v>4</v>
      </c>
      <c r="AD15" s="44">
        <v>4</v>
      </c>
      <c r="AE15" s="44">
        <v>4</v>
      </c>
      <c r="AF15" s="44">
        <v>4</v>
      </c>
      <c r="AG15" s="65">
        <v>4</v>
      </c>
      <c r="AH15" s="44">
        <v>4</v>
      </c>
      <c r="AI15" s="44">
        <v>4</v>
      </c>
      <c r="AJ15" s="65">
        <v>4</v>
      </c>
      <c r="AK15" s="60">
        <f t="shared" si="1"/>
        <v>76</v>
      </c>
      <c r="AL15" s="44">
        <v>4</v>
      </c>
      <c r="AM15" s="44">
        <v>4</v>
      </c>
      <c r="AN15" s="44">
        <v>4</v>
      </c>
      <c r="AO15" s="44">
        <v>4</v>
      </c>
      <c r="AP15" s="44">
        <v>4</v>
      </c>
      <c r="AQ15" s="44">
        <v>4</v>
      </c>
      <c r="AR15" s="44">
        <v>5</v>
      </c>
      <c r="AS15" s="44">
        <v>4</v>
      </c>
      <c r="AT15" s="44">
        <v>5</v>
      </c>
      <c r="AU15" s="61">
        <f t="shared" si="2"/>
        <v>38</v>
      </c>
    </row>
    <row r="16" spans="1:47" x14ac:dyDescent="0.25">
      <c r="A16" s="43">
        <v>15</v>
      </c>
      <c r="B16" s="42" t="s">
        <v>322</v>
      </c>
      <c r="C16" s="57" t="s">
        <v>512</v>
      </c>
      <c r="D16" s="57" t="s">
        <v>155</v>
      </c>
      <c r="E16" s="45">
        <f>VLOOKUP(B16,'Nilai Raport'!$B$2:$D$215,3,0)</f>
        <v>85.84615384615384</v>
      </c>
      <c r="F16" s="45" cm="1">
        <f t="array" ref="F16">ROUND(E16:E16,0)</f>
        <v>86</v>
      </c>
      <c r="G16" s="44">
        <v>5</v>
      </c>
      <c r="H16" s="44">
        <v>4</v>
      </c>
      <c r="I16" s="44">
        <v>5</v>
      </c>
      <c r="J16" s="44">
        <v>5</v>
      </c>
      <c r="K16" s="44">
        <v>4</v>
      </c>
      <c r="L16" s="44">
        <v>4</v>
      </c>
      <c r="M16" s="44">
        <v>5</v>
      </c>
      <c r="N16" s="44">
        <v>5</v>
      </c>
      <c r="O16" s="44">
        <v>4</v>
      </c>
      <c r="P16" s="44">
        <v>5</v>
      </c>
      <c r="Q16" s="59">
        <f t="shared" si="0"/>
        <v>46</v>
      </c>
      <c r="R16" s="44">
        <v>3</v>
      </c>
      <c r="S16" s="44">
        <v>3</v>
      </c>
      <c r="T16" s="44">
        <v>4</v>
      </c>
      <c r="U16" s="44">
        <v>3</v>
      </c>
      <c r="V16" s="44">
        <v>4</v>
      </c>
      <c r="W16" s="44">
        <v>3</v>
      </c>
      <c r="X16" s="44">
        <v>4</v>
      </c>
      <c r="Y16" s="44">
        <v>3</v>
      </c>
      <c r="Z16" s="44">
        <v>3</v>
      </c>
      <c r="AA16" s="44">
        <v>4</v>
      </c>
      <c r="AB16" s="44">
        <v>3</v>
      </c>
      <c r="AC16" s="44">
        <v>4</v>
      </c>
      <c r="AD16" s="44">
        <v>4</v>
      </c>
      <c r="AE16" s="44">
        <v>4</v>
      </c>
      <c r="AF16" s="44">
        <v>4</v>
      </c>
      <c r="AG16" s="65">
        <v>5</v>
      </c>
      <c r="AH16" s="44">
        <v>5</v>
      </c>
      <c r="AI16" s="44">
        <v>3</v>
      </c>
      <c r="AJ16" s="65">
        <v>4</v>
      </c>
      <c r="AK16" s="60">
        <f t="shared" si="1"/>
        <v>70</v>
      </c>
      <c r="AL16" s="44">
        <v>4</v>
      </c>
      <c r="AM16" s="44">
        <v>4</v>
      </c>
      <c r="AN16" s="44">
        <v>4</v>
      </c>
      <c r="AO16" s="44">
        <v>3</v>
      </c>
      <c r="AP16" s="44">
        <v>4</v>
      </c>
      <c r="AQ16" s="44">
        <v>5</v>
      </c>
      <c r="AR16" s="44">
        <v>5</v>
      </c>
      <c r="AS16" s="44">
        <v>5</v>
      </c>
      <c r="AT16" s="44">
        <v>5</v>
      </c>
      <c r="AU16" s="61">
        <f t="shared" si="2"/>
        <v>39</v>
      </c>
    </row>
    <row r="17" spans="1:47" x14ac:dyDescent="0.25">
      <c r="A17" s="43">
        <v>16</v>
      </c>
      <c r="B17" s="42" t="s">
        <v>323</v>
      </c>
      <c r="C17" s="57" t="s">
        <v>512</v>
      </c>
      <c r="D17" s="57" t="s">
        <v>155</v>
      </c>
      <c r="E17" s="45">
        <f>VLOOKUP(B17,'Nilai Raport'!$B$2:$D$215,3,0)</f>
        <v>83.461538461538467</v>
      </c>
      <c r="F17" s="45" cm="1">
        <f t="array" ref="F17">ROUND(E17:E17,0)</f>
        <v>83</v>
      </c>
      <c r="G17" s="44">
        <v>5</v>
      </c>
      <c r="H17" s="44">
        <v>5</v>
      </c>
      <c r="I17" s="44">
        <v>4</v>
      </c>
      <c r="J17" s="44">
        <v>4</v>
      </c>
      <c r="K17" s="44">
        <v>4</v>
      </c>
      <c r="L17" s="44">
        <v>3</v>
      </c>
      <c r="M17" s="44">
        <v>4</v>
      </c>
      <c r="N17" s="44">
        <v>5</v>
      </c>
      <c r="O17" s="44">
        <v>5</v>
      </c>
      <c r="P17" s="44">
        <v>5</v>
      </c>
      <c r="Q17" s="59">
        <f t="shared" si="0"/>
        <v>44</v>
      </c>
      <c r="R17" s="44">
        <v>5</v>
      </c>
      <c r="S17" s="44">
        <v>3</v>
      </c>
      <c r="T17" s="44">
        <v>4</v>
      </c>
      <c r="U17" s="44">
        <v>4</v>
      </c>
      <c r="V17" s="44">
        <v>3</v>
      </c>
      <c r="W17" s="44">
        <v>5</v>
      </c>
      <c r="X17" s="44">
        <v>4</v>
      </c>
      <c r="Y17" s="44">
        <v>5</v>
      </c>
      <c r="Z17" s="44">
        <v>4</v>
      </c>
      <c r="AA17" s="44">
        <v>4</v>
      </c>
      <c r="AB17" s="44">
        <v>5</v>
      </c>
      <c r="AC17" s="44">
        <v>5</v>
      </c>
      <c r="AD17" s="44">
        <v>4</v>
      </c>
      <c r="AE17" s="44">
        <v>4</v>
      </c>
      <c r="AF17" s="44">
        <v>4</v>
      </c>
      <c r="AG17" s="65">
        <v>4</v>
      </c>
      <c r="AH17" s="44">
        <v>4</v>
      </c>
      <c r="AI17" s="44">
        <v>5</v>
      </c>
      <c r="AJ17" s="65">
        <v>4</v>
      </c>
      <c r="AK17" s="60">
        <f t="shared" si="1"/>
        <v>80</v>
      </c>
      <c r="AL17" s="44">
        <v>5</v>
      </c>
      <c r="AM17" s="44">
        <v>3</v>
      </c>
      <c r="AN17" s="44">
        <v>4</v>
      </c>
      <c r="AO17" s="44">
        <v>5</v>
      </c>
      <c r="AP17" s="44">
        <v>5</v>
      </c>
      <c r="AQ17" s="44">
        <v>3</v>
      </c>
      <c r="AR17" s="44">
        <v>4</v>
      </c>
      <c r="AS17" s="44">
        <v>4</v>
      </c>
      <c r="AT17" s="44">
        <v>5</v>
      </c>
      <c r="AU17" s="61">
        <f t="shared" si="2"/>
        <v>38</v>
      </c>
    </row>
    <row r="18" spans="1:47" x14ac:dyDescent="0.25">
      <c r="A18" s="43">
        <v>17</v>
      </c>
      <c r="B18" s="44" t="s">
        <v>308</v>
      </c>
      <c r="C18" s="57" t="s">
        <v>511</v>
      </c>
      <c r="D18" s="57" t="s">
        <v>155</v>
      </c>
      <c r="E18" s="45">
        <f>VLOOKUP(B18,'Nilai Raport'!$B$2:$D$215,3,0)</f>
        <v>86.769230769230774</v>
      </c>
      <c r="F18" s="45" cm="1">
        <f t="array" ref="F18">ROUND(E18:E18,0)</f>
        <v>87</v>
      </c>
      <c r="G18" s="44">
        <v>5</v>
      </c>
      <c r="H18" s="44">
        <v>5</v>
      </c>
      <c r="I18" s="44">
        <v>5</v>
      </c>
      <c r="J18" s="44">
        <v>5</v>
      </c>
      <c r="K18" s="44">
        <v>4</v>
      </c>
      <c r="L18" s="44">
        <v>4</v>
      </c>
      <c r="M18" s="44">
        <v>5</v>
      </c>
      <c r="N18" s="44">
        <v>4</v>
      </c>
      <c r="O18" s="44">
        <v>4</v>
      </c>
      <c r="P18" s="44">
        <v>5</v>
      </c>
      <c r="Q18" s="59">
        <f t="shared" si="0"/>
        <v>46</v>
      </c>
      <c r="R18" s="44">
        <v>4</v>
      </c>
      <c r="S18" s="44">
        <v>4</v>
      </c>
      <c r="T18" s="44">
        <v>4</v>
      </c>
      <c r="U18" s="44">
        <v>3</v>
      </c>
      <c r="V18" s="44">
        <v>4</v>
      </c>
      <c r="W18" s="44">
        <v>3</v>
      </c>
      <c r="X18" s="44">
        <v>4</v>
      </c>
      <c r="Y18" s="44">
        <v>4</v>
      </c>
      <c r="Z18" s="44">
        <v>4</v>
      </c>
      <c r="AA18" s="44">
        <v>4</v>
      </c>
      <c r="AB18" s="44">
        <v>4</v>
      </c>
      <c r="AC18" s="44">
        <v>4</v>
      </c>
      <c r="AD18" s="44">
        <v>4</v>
      </c>
      <c r="AE18" s="44">
        <v>4</v>
      </c>
      <c r="AF18" s="44">
        <v>4</v>
      </c>
      <c r="AG18" s="65">
        <v>4</v>
      </c>
      <c r="AH18" s="44">
        <v>4</v>
      </c>
      <c r="AI18" s="44">
        <v>3</v>
      </c>
      <c r="AJ18" s="65">
        <v>4</v>
      </c>
      <c r="AK18" s="60">
        <f t="shared" si="1"/>
        <v>73</v>
      </c>
      <c r="AL18" s="44">
        <v>5</v>
      </c>
      <c r="AM18" s="44">
        <v>5</v>
      </c>
      <c r="AN18" s="44">
        <v>5</v>
      </c>
      <c r="AO18" s="44">
        <v>5</v>
      </c>
      <c r="AP18" s="44">
        <v>5</v>
      </c>
      <c r="AQ18" s="44">
        <v>5</v>
      </c>
      <c r="AR18" s="44">
        <v>5</v>
      </c>
      <c r="AS18" s="44">
        <v>5</v>
      </c>
      <c r="AT18" s="44">
        <v>5</v>
      </c>
      <c r="AU18" s="61">
        <f t="shared" si="2"/>
        <v>45</v>
      </c>
    </row>
    <row r="19" spans="1:47" x14ac:dyDescent="0.25">
      <c r="A19" s="43">
        <v>18</v>
      </c>
      <c r="B19" s="42" t="s">
        <v>324</v>
      </c>
      <c r="C19" s="57" t="s">
        <v>511</v>
      </c>
      <c r="D19" s="57" t="s">
        <v>155</v>
      </c>
      <c r="E19" s="45">
        <f>VLOOKUP(B19,'Nilai Raport'!$B$2:$D$215,3,0)</f>
        <v>86.769230769230774</v>
      </c>
      <c r="F19" s="45" cm="1">
        <f t="array" ref="F19">ROUND(E19:E19,0)</f>
        <v>87</v>
      </c>
      <c r="G19" s="44">
        <v>4</v>
      </c>
      <c r="H19" s="44">
        <v>5</v>
      </c>
      <c r="I19" s="44">
        <v>5</v>
      </c>
      <c r="J19" s="44">
        <v>4</v>
      </c>
      <c r="K19" s="44">
        <v>5</v>
      </c>
      <c r="L19" s="44">
        <v>4</v>
      </c>
      <c r="M19" s="44">
        <v>4</v>
      </c>
      <c r="N19" s="44">
        <v>5</v>
      </c>
      <c r="O19" s="44">
        <v>5</v>
      </c>
      <c r="P19" s="44">
        <v>5</v>
      </c>
      <c r="Q19" s="59">
        <f t="shared" si="0"/>
        <v>46</v>
      </c>
      <c r="R19" s="44">
        <v>4</v>
      </c>
      <c r="S19" s="44">
        <v>3</v>
      </c>
      <c r="T19" s="44">
        <v>5</v>
      </c>
      <c r="U19" s="44">
        <v>5</v>
      </c>
      <c r="V19" s="44">
        <v>5</v>
      </c>
      <c r="W19" s="44">
        <v>5</v>
      </c>
      <c r="X19" s="44">
        <v>5</v>
      </c>
      <c r="Y19" s="44">
        <v>4</v>
      </c>
      <c r="Z19" s="44">
        <v>5</v>
      </c>
      <c r="AA19" s="44">
        <v>5</v>
      </c>
      <c r="AB19" s="44">
        <v>5</v>
      </c>
      <c r="AC19" s="44">
        <v>5</v>
      </c>
      <c r="AD19" s="44">
        <v>4</v>
      </c>
      <c r="AE19" s="44">
        <v>4</v>
      </c>
      <c r="AF19" s="44">
        <v>5</v>
      </c>
      <c r="AG19" s="65">
        <v>5</v>
      </c>
      <c r="AH19" s="44">
        <v>5</v>
      </c>
      <c r="AI19" s="44">
        <v>4</v>
      </c>
      <c r="AJ19" s="65">
        <v>5</v>
      </c>
      <c r="AK19" s="60">
        <f t="shared" si="1"/>
        <v>88</v>
      </c>
      <c r="AL19" s="44">
        <v>5</v>
      </c>
      <c r="AM19" s="44">
        <v>3</v>
      </c>
      <c r="AN19" s="44">
        <v>5</v>
      </c>
      <c r="AO19" s="44">
        <v>5</v>
      </c>
      <c r="AP19" s="44">
        <v>5</v>
      </c>
      <c r="AQ19" s="44">
        <v>5</v>
      </c>
      <c r="AR19" s="44">
        <v>5</v>
      </c>
      <c r="AS19" s="44">
        <v>5</v>
      </c>
      <c r="AT19" s="44">
        <v>5</v>
      </c>
      <c r="AU19" s="61">
        <f t="shared" si="2"/>
        <v>43</v>
      </c>
    </row>
    <row r="20" spans="1:47" x14ac:dyDescent="0.25">
      <c r="A20" s="43">
        <v>19</v>
      </c>
      <c r="B20" s="42" t="s">
        <v>325</v>
      </c>
      <c r="C20" s="57" t="s">
        <v>512</v>
      </c>
      <c r="D20" s="57" t="s">
        <v>155</v>
      </c>
      <c r="E20" s="45">
        <f>VLOOKUP(B20,'Nilai Raport'!$B$2:$D$215,3,0)</f>
        <v>86.15384615384616</v>
      </c>
      <c r="F20" s="45" cm="1">
        <f t="array" ref="F20">ROUND(E20:E20,0)</f>
        <v>86</v>
      </c>
      <c r="G20" s="44">
        <v>5</v>
      </c>
      <c r="H20" s="44">
        <v>5</v>
      </c>
      <c r="I20" s="44">
        <v>5</v>
      </c>
      <c r="J20" s="44">
        <v>5</v>
      </c>
      <c r="K20" s="44">
        <v>5</v>
      </c>
      <c r="L20" s="44">
        <v>4</v>
      </c>
      <c r="M20" s="44">
        <v>4</v>
      </c>
      <c r="N20" s="44">
        <v>5</v>
      </c>
      <c r="O20" s="44">
        <v>4</v>
      </c>
      <c r="P20" s="44">
        <v>5</v>
      </c>
      <c r="Q20" s="59">
        <f t="shared" si="0"/>
        <v>47</v>
      </c>
      <c r="R20" s="44">
        <v>4</v>
      </c>
      <c r="S20" s="44">
        <v>3</v>
      </c>
      <c r="T20" s="44">
        <v>5</v>
      </c>
      <c r="U20" s="44">
        <v>5</v>
      </c>
      <c r="V20" s="44">
        <v>4</v>
      </c>
      <c r="W20" s="44">
        <v>5</v>
      </c>
      <c r="X20" s="44">
        <v>5</v>
      </c>
      <c r="Y20" s="44">
        <v>5</v>
      </c>
      <c r="Z20" s="44">
        <v>5</v>
      </c>
      <c r="AA20" s="44">
        <v>5</v>
      </c>
      <c r="AB20" s="44">
        <v>5</v>
      </c>
      <c r="AC20" s="44">
        <v>5</v>
      </c>
      <c r="AD20" s="44">
        <v>5</v>
      </c>
      <c r="AE20" s="44">
        <v>4</v>
      </c>
      <c r="AF20" s="44">
        <v>3</v>
      </c>
      <c r="AG20" s="65">
        <v>4</v>
      </c>
      <c r="AH20" s="44">
        <v>4</v>
      </c>
      <c r="AI20" s="44">
        <v>5</v>
      </c>
      <c r="AJ20" s="65">
        <v>4</v>
      </c>
      <c r="AK20" s="60">
        <f t="shared" si="1"/>
        <v>85</v>
      </c>
      <c r="AL20" s="44">
        <v>4</v>
      </c>
      <c r="AM20" s="44">
        <v>5</v>
      </c>
      <c r="AN20" s="44">
        <v>5</v>
      </c>
      <c r="AO20" s="44">
        <v>5</v>
      </c>
      <c r="AP20" s="44">
        <v>4</v>
      </c>
      <c r="AQ20" s="44">
        <v>5</v>
      </c>
      <c r="AR20" s="44">
        <v>5</v>
      </c>
      <c r="AS20" s="44">
        <v>5</v>
      </c>
      <c r="AT20" s="44">
        <v>5</v>
      </c>
      <c r="AU20" s="61">
        <f t="shared" si="2"/>
        <v>43</v>
      </c>
    </row>
    <row r="21" spans="1:47" x14ac:dyDescent="0.25">
      <c r="A21" s="43">
        <v>20</v>
      </c>
      <c r="B21" s="44" t="s">
        <v>309</v>
      </c>
      <c r="C21" s="57" t="s">
        <v>511</v>
      </c>
      <c r="D21" s="57" t="s">
        <v>155</v>
      </c>
      <c r="E21" s="45">
        <f>VLOOKUP(B21,'Nilai Raport'!$B$2:$D$215,3,0)</f>
        <v>83.84615384615384</v>
      </c>
      <c r="F21" s="45" cm="1">
        <f t="array" ref="F21">ROUND(E21:E21,0)</f>
        <v>84</v>
      </c>
      <c r="G21" s="44">
        <v>4</v>
      </c>
      <c r="H21" s="44">
        <v>3</v>
      </c>
      <c r="I21" s="44">
        <v>4</v>
      </c>
      <c r="J21" s="44">
        <v>4</v>
      </c>
      <c r="K21" s="44">
        <v>3</v>
      </c>
      <c r="L21" s="44">
        <v>3</v>
      </c>
      <c r="M21" s="44">
        <v>3</v>
      </c>
      <c r="N21" s="44">
        <v>4</v>
      </c>
      <c r="O21" s="44">
        <v>3</v>
      </c>
      <c r="P21" s="44">
        <v>2</v>
      </c>
      <c r="Q21" s="59">
        <f t="shared" si="0"/>
        <v>33</v>
      </c>
      <c r="R21" s="44">
        <v>4</v>
      </c>
      <c r="S21" s="44">
        <v>3</v>
      </c>
      <c r="T21" s="44">
        <v>3</v>
      </c>
      <c r="U21" s="44">
        <v>3</v>
      </c>
      <c r="V21" s="44">
        <v>4</v>
      </c>
      <c r="W21" s="44">
        <v>3</v>
      </c>
      <c r="X21" s="44">
        <v>4</v>
      </c>
      <c r="Y21" s="44">
        <v>3</v>
      </c>
      <c r="Z21" s="44">
        <v>4</v>
      </c>
      <c r="AA21" s="44">
        <v>4</v>
      </c>
      <c r="AB21" s="44">
        <v>4</v>
      </c>
      <c r="AC21" s="44">
        <v>4</v>
      </c>
      <c r="AD21" s="44">
        <v>3</v>
      </c>
      <c r="AE21" s="44">
        <v>4</v>
      </c>
      <c r="AF21" s="44">
        <v>4</v>
      </c>
      <c r="AG21" s="65">
        <v>3</v>
      </c>
      <c r="AH21" s="44">
        <v>4</v>
      </c>
      <c r="AI21" s="44">
        <v>3</v>
      </c>
      <c r="AJ21" s="65">
        <v>4</v>
      </c>
      <c r="AK21" s="60">
        <f t="shared" si="1"/>
        <v>68</v>
      </c>
      <c r="AL21" s="44">
        <v>4</v>
      </c>
      <c r="AM21" s="44">
        <v>3</v>
      </c>
      <c r="AN21" s="44">
        <v>3</v>
      </c>
      <c r="AO21" s="44">
        <v>3</v>
      </c>
      <c r="AP21" s="44">
        <v>4</v>
      </c>
      <c r="AQ21" s="44">
        <v>4</v>
      </c>
      <c r="AR21" s="44">
        <v>3</v>
      </c>
      <c r="AS21" s="44">
        <v>3</v>
      </c>
      <c r="AT21" s="44">
        <v>4</v>
      </c>
      <c r="AU21" s="61">
        <f t="shared" si="2"/>
        <v>31</v>
      </c>
    </row>
    <row r="22" spans="1:47" x14ac:dyDescent="0.25">
      <c r="A22" s="43">
        <v>21</v>
      </c>
      <c r="B22" s="42" t="s">
        <v>326</v>
      </c>
      <c r="C22" s="57" t="s">
        <v>511</v>
      </c>
      <c r="D22" s="57" t="s">
        <v>155</v>
      </c>
      <c r="E22" s="45">
        <f>VLOOKUP(B22,'Nilai Raport'!$B$2:$D$215,3,0)</f>
        <v>82.692307692307693</v>
      </c>
      <c r="F22" s="45" cm="1">
        <f t="array" ref="F22">ROUND(E22:E22,0)</f>
        <v>83</v>
      </c>
      <c r="G22" s="44">
        <v>4</v>
      </c>
      <c r="H22" s="44">
        <v>4</v>
      </c>
      <c r="I22" s="44">
        <v>4</v>
      </c>
      <c r="J22" s="44">
        <v>3</v>
      </c>
      <c r="K22" s="44">
        <v>3</v>
      </c>
      <c r="L22" s="44">
        <v>4</v>
      </c>
      <c r="M22" s="44">
        <v>4</v>
      </c>
      <c r="N22" s="44">
        <v>4</v>
      </c>
      <c r="O22" s="44">
        <v>4</v>
      </c>
      <c r="P22" s="44">
        <v>3</v>
      </c>
      <c r="Q22" s="59">
        <f t="shared" si="0"/>
        <v>37</v>
      </c>
      <c r="R22" s="44">
        <v>3</v>
      </c>
      <c r="S22" s="44">
        <v>4</v>
      </c>
      <c r="T22" s="44">
        <v>3</v>
      </c>
      <c r="U22" s="44">
        <v>4</v>
      </c>
      <c r="V22" s="44">
        <v>4</v>
      </c>
      <c r="W22" s="44">
        <v>4</v>
      </c>
      <c r="X22" s="44">
        <v>4</v>
      </c>
      <c r="Y22" s="44">
        <v>3</v>
      </c>
      <c r="Z22" s="44">
        <v>4</v>
      </c>
      <c r="AA22" s="44">
        <v>4</v>
      </c>
      <c r="AB22" s="44">
        <v>4</v>
      </c>
      <c r="AC22" s="44">
        <v>4</v>
      </c>
      <c r="AD22" s="44">
        <v>4</v>
      </c>
      <c r="AE22" s="44">
        <v>4</v>
      </c>
      <c r="AF22" s="44">
        <v>4</v>
      </c>
      <c r="AG22" s="65">
        <v>4</v>
      </c>
      <c r="AH22" s="44">
        <v>4</v>
      </c>
      <c r="AI22" s="44">
        <v>4</v>
      </c>
      <c r="AJ22" s="65">
        <v>4</v>
      </c>
      <c r="AK22" s="60">
        <f t="shared" si="1"/>
        <v>73</v>
      </c>
      <c r="AL22" s="44">
        <v>4</v>
      </c>
      <c r="AM22" s="44">
        <v>4</v>
      </c>
      <c r="AN22" s="44">
        <v>4</v>
      </c>
      <c r="AO22" s="44">
        <v>4</v>
      </c>
      <c r="AP22" s="44">
        <v>4</v>
      </c>
      <c r="AQ22" s="44">
        <v>4</v>
      </c>
      <c r="AR22" s="44">
        <v>4</v>
      </c>
      <c r="AS22" s="44">
        <v>4</v>
      </c>
      <c r="AT22" s="44">
        <v>4</v>
      </c>
      <c r="AU22" s="61">
        <f t="shared" si="2"/>
        <v>36</v>
      </c>
    </row>
    <row r="23" spans="1:47" x14ac:dyDescent="0.25">
      <c r="A23" s="43">
        <v>22</v>
      </c>
      <c r="B23" s="44" t="s">
        <v>185</v>
      </c>
      <c r="C23" s="57" t="s">
        <v>512</v>
      </c>
      <c r="D23" s="57" t="s">
        <v>155</v>
      </c>
      <c r="E23" s="45">
        <f>VLOOKUP(B23,'Nilai Raport'!$B$2:$D$215,3,0)</f>
        <v>85.384615384615387</v>
      </c>
      <c r="F23" s="45" cm="1">
        <f t="array" ref="F23">ROUND(E23:E23,0)</f>
        <v>85</v>
      </c>
      <c r="G23" s="44">
        <v>3</v>
      </c>
      <c r="H23" s="44">
        <v>5</v>
      </c>
      <c r="I23" s="44">
        <v>5</v>
      </c>
      <c r="J23" s="44">
        <v>5</v>
      </c>
      <c r="K23" s="44">
        <v>5</v>
      </c>
      <c r="L23" s="44">
        <v>4</v>
      </c>
      <c r="M23" s="44">
        <v>4</v>
      </c>
      <c r="N23" s="44">
        <v>5</v>
      </c>
      <c r="O23" s="44">
        <v>5</v>
      </c>
      <c r="P23" s="44">
        <v>5</v>
      </c>
      <c r="Q23" s="59">
        <f t="shared" si="0"/>
        <v>46</v>
      </c>
      <c r="R23" s="44">
        <v>5</v>
      </c>
      <c r="S23" s="44">
        <v>5</v>
      </c>
      <c r="T23" s="44">
        <v>4</v>
      </c>
      <c r="U23" s="44">
        <v>4</v>
      </c>
      <c r="V23" s="44">
        <v>5</v>
      </c>
      <c r="W23" s="44">
        <v>4</v>
      </c>
      <c r="X23" s="44">
        <v>3</v>
      </c>
      <c r="Y23" s="44">
        <v>5</v>
      </c>
      <c r="Z23" s="44">
        <v>4</v>
      </c>
      <c r="AA23" s="44">
        <v>4</v>
      </c>
      <c r="AB23" s="44">
        <v>4</v>
      </c>
      <c r="AC23" s="44">
        <v>4</v>
      </c>
      <c r="AD23" s="44">
        <v>3</v>
      </c>
      <c r="AE23" s="44">
        <v>3</v>
      </c>
      <c r="AF23" s="44">
        <v>4</v>
      </c>
      <c r="AG23" s="65">
        <v>4</v>
      </c>
      <c r="AH23" s="44">
        <v>5</v>
      </c>
      <c r="AI23" s="44">
        <v>5</v>
      </c>
      <c r="AJ23" s="65">
        <v>5</v>
      </c>
      <c r="AK23" s="60">
        <f t="shared" si="1"/>
        <v>80</v>
      </c>
      <c r="AL23" s="44">
        <v>5</v>
      </c>
      <c r="AM23" s="44">
        <v>5</v>
      </c>
      <c r="AN23" s="44">
        <v>5</v>
      </c>
      <c r="AO23" s="44">
        <v>5</v>
      </c>
      <c r="AP23" s="44">
        <v>5</v>
      </c>
      <c r="AQ23" s="44">
        <v>5</v>
      </c>
      <c r="AR23" s="44">
        <v>5</v>
      </c>
      <c r="AS23" s="44">
        <v>5</v>
      </c>
      <c r="AT23" s="44">
        <v>5</v>
      </c>
      <c r="AU23" s="61">
        <f t="shared" si="2"/>
        <v>45</v>
      </c>
    </row>
    <row r="24" spans="1:47" x14ac:dyDescent="0.25">
      <c r="A24" s="43">
        <v>23</v>
      </c>
      <c r="B24" s="44" t="s">
        <v>311</v>
      </c>
      <c r="C24" s="57" t="s">
        <v>512</v>
      </c>
      <c r="D24" s="57" t="s">
        <v>155</v>
      </c>
      <c r="E24" s="45">
        <f>VLOOKUP(B24,'Nilai Raport'!$B$2:$D$215,3,0)</f>
        <v>84.538461538461533</v>
      </c>
      <c r="F24" s="45" cm="1">
        <f t="array" ref="F24">ROUND(E24:E24,0)</f>
        <v>85</v>
      </c>
      <c r="G24" s="44">
        <v>3</v>
      </c>
      <c r="H24" s="44">
        <v>2</v>
      </c>
      <c r="I24" s="44">
        <v>3</v>
      </c>
      <c r="J24" s="44">
        <v>3</v>
      </c>
      <c r="K24" s="44">
        <v>3</v>
      </c>
      <c r="L24" s="44">
        <v>3</v>
      </c>
      <c r="M24" s="44">
        <v>3</v>
      </c>
      <c r="N24" s="44">
        <v>3</v>
      </c>
      <c r="O24" s="44">
        <v>3</v>
      </c>
      <c r="P24" s="44">
        <v>1</v>
      </c>
      <c r="Q24" s="59">
        <f t="shared" si="0"/>
        <v>27</v>
      </c>
      <c r="R24" s="44">
        <v>3</v>
      </c>
      <c r="S24" s="44">
        <v>3</v>
      </c>
      <c r="T24" s="44">
        <v>3</v>
      </c>
      <c r="U24" s="44">
        <v>3</v>
      </c>
      <c r="V24" s="44">
        <v>4</v>
      </c>
      <c r="W24" s="44">
        <v>3</v>
      </c>
      <c r="X24" s="44">
        <v>3</v>
      </c>
      <c r="Y24" s="44">
        <v>3</v>
      </c>
      <c r="Z24" s="44">
        <v>3</v>
      </c>
      <c r="AA24" s="44">
        <v>3</v>
      </c>
      <c r="AB24" s="44">
        <v>3</v>
      </c>
      <c r="AC24" s="44">
        <v>3</v>
      </c>
      <c r="AD24" s="44">
        <v>4</v>
      </c>
      <c r="AE24" s="44">
        <v>4</v>
      </c>
      <c r="AF24" s="44">
        <v>4</v>
      </c>
      <c r="AG24" s="65">
        <v>4</v>
      </c>
      <c r="AH24" s="44">
        <v>4</v>
      </c>
      <c r="AI24" s="44">
        <v>3</v>
      </c>
      <c r="AJ24" s="65">
        <v>3</v>
      </c>
      <c r="AK24" s="60">
        <f t="shared" si="1"/>
        <v>63</v>
      </c>
      <c r="AL24" s="44">
        <v>5</v>
      </c>
      <c r="AM24" s="44">
        <v>3</v>
      </c>
      <c r="AN24" s="44">
        <v>3</v>
      </c>
      <c r="AO24" s="44">
        <v>4</v>
      </c>
      <c r="AP24" s="44">
        <v>4</v>
      </c>
      <c r="AQ24" s="44">
        <v>3</v>
      </c>
      <c r="AR24" s="44">
        <v>3</v>
      </c>
      <c r="AS24" s="44">
        <v>4</v>
      </c>
      <c r="AT24" s="44">
        <v>5</v>
      </c>
      <c r="AU24" s="61">
        <f t="shared" si="2"/>
        <v>34</v>
      </c>
    </row>
    <row r="25" spans="1:47" s="79" customFormat="1" x14ac:dyDescent="0.25">
      <c r="A25" s="71">
        <v>24</v>
      </c>
      <c r="B25" s="80" t="s">
        <v>327</v>
      </c>
      <c r="C25" s="81" t="s">
        <v>512</v>
      </c>
      <c r="D25" s="81" t="s">
        <v>123</v>
      </c>
      <c r="E25" s="82">
        <f>VLOOKUP(B25,'Nilai Raport'!$B$2:$D$215,3,0)</f>
        <v>84.461538461538467</v>
      </c>
      <c r="F25" s="75" cm="1">
        <f t="array" ref="F25">ROUND(E25:E25,0)</f>
        <v>84</v>
      </c>
      <c r="G25" s="76">
        <v>3</v>
      </c>
      <c r="H25" s="80">
        <v>3</v>
      </c>
      <c r="I25" s="80">
        <v>3</v>
      </c>
      <c r="J25" s="50">
        <v>4</v>
      </c>
      <c r="K25" s="50">
        <v>2</v>
      </c>
      <c r="L25" s="50">
        <v>3</v>
      </c>
      <c r="M25" s="76">
        <v>3</v>
      </c>
      <c r="N25" s="80">
        <v>3</v>
      </c>
      <c r="O25" s="80">
        <v>2</v>
      </c>
      <c r="P25" s="50">
        <v>5</v>
      </c>
      <c r="Q25" s="75">
        <f t="shared" si="0"/>
        <v>31</v>
      </c>
      <c r="R25" s="50">
        <v>3</v>
      </c>
      <c r="S25" s="50">
        <v>3</v>
      </c>
      <c r="T25" s="76">
        <v>3</v>
      </c>
      <c r="U25" s="76">
        <v>3</v>
      </c>
      <c r="V25" s="76">
        <v>3</v>
      </c>
      <c r="W25" s="50">
        <v>3</v>
      </c>
      <c r="X25" s="76">
        <v>3</v>
      </c>
      <c r="Y25" s="76">
        <v>3</v>
      </c>
      <c r="Z25" s="76">
        <v>5</v>
      </c>
      <c r="AA25" s="76">
        <v>3</v>
      </c>
      <c r="AB25" s="76">
        <v>3</v>
      </c>
      <c r="AC25" s="76">
        <v>4</v>
      </c>
      <c r="AD25" s="76">
        <v>4</v>
      </c>
      <c r="AE25" s="76">
        <v>5</v>
      </c>
      <c r="AF25" s="76">
        <v>5</v>
      </c>
      <c r="AG25" s="80">
        <v>4</v>
      </c>
      <c r="AH25" s="80">
        <v>4</v>
      </c>
      <c r="AI25" s="76">
        <v>3</v>
      </c>
      <c r="AJ25" s="80">
        <v>4</v>
      </c>
      <c r="AK25" s="77">
        <f t="shared" si="1"/>
        <v>68</v>
      </c>
      <c r="AL25" s="80">
        <v>5</v>
      </c>
      <c r="AM25" s="76">
        <v>5</v>
      </c>
      <c r="AN25" s="76">
        <v>4</v>
      </c>
      <c r="AO25" s="80">
        <v>5</v>
      </c>
      <c r="AP25" s="80">
        <v>5</v>
      </c>
      <c r="AQ25" s="76">
        <v>5</v>
      </c>
      <c r="AR25" s="76">
        <v>5</v>
      </c>
      <c r="AS25" s="80">
        <v>5</v>
      </c>
      <c r="AT25" s="80">
        <v>5</v>
      </c>
      <c r="AU25" s="78">
        <f t="shared" si="2"/>
        <v>44</v>
      </c>
    </row>
    <row r="26" spans="1:47" x14ac:dyDescent="0.25">
      <c r="A26" s="43">
        <v>25</v>
      </c>
      <c r="B26" s="49" t="s">
        <v>349</v>
      </c>
      <c r="C26" s="55" t="s">
        <v>512</v>
      </c>
      <c r="D26" s="55" t="s">
        <v>123</v>
      </c>
      <c r="E26" s="52">
        <f>VLOOKUP(B26,'Nilai Raport'!$B$2:$D$215,3,0)</f>
        <v>80.538461538461533</v>
      </c>
      <c r="F26" s="45" cm="1">
        <f t="array" ref="F26">ROUND(E26:E26,0)</f>
        <v>81</v>
      </c>
      <c r="G26" s="50">
        <v>3</v>
      </c>
      <c r="H26" s="49">
        <v>3</v>
      </c>
      <c r="I26" s="49">
        <v>3</v>
      </c>
      <c r="J26" s="50">
        <v>4</v>
      </c>
      <c r="K26" s="50">
        <v>3</v>
      </c>
      <c r="L26" s="50">
        <v>2</v>
      </c>
      <c r="M26" s="50">
        <v>4</v>
      </c>
      <c r="N26" s="49">
        <v>3</v>
      </c>
      <c r="O26" s="49">
        <v>4</v>
      </c>
      <c r="P26" s="50">
        <v>3</v>
      </c>
      <c r="Q26" s="59">
        <f t="shared" si="0"/>
        <v>32</v>
      </c>
      <c r="R26" s="50">
        <v>4</v>
      </c>
      <c r="S26" s="50">
        <v>3</v>
      </c>
      <c r="T26" s="50">
        <v>3</v>
      </c>
      <c r="U26" s="50">
        <v>3</v>
      </c>
      <c r="V26" s="50">
        <v>4</v>
      </c>
      <c r="W26" s="50">
        <v>3</v>
      </c>
      <c r="X26" s="50">
        <v>3</v>
      </c>
      <c r="Y26" s="50">
        <v>3</v>
      </c>
      <c r="Z26" s="50">
        <v>3</v>
      </c>
      <c r="AA26" s="50">
        <v>3</v>
      </c>
      <c r="AB26" s="50">
        <v>4</v>
      </c>
      <c r="AC26" s="50">
        <v>4</v>
      </c>
      <c r="AD26" s="50">
        <v>3</v>
      </c>
      <c r="AE26" s="50">
        <v>5</v>
      </c>
      <c r="AF26" s="50">
        <v>4</v>
      </c>
      <c r="AG26" s="66">
        <v>4</v>
      </c>
      <c r="AH26" s="49">
        <v>3</v>
      </c>
      <c r="AI26" s="50">
        <v>3</v>
      </c>
      <c r="AJ26" s="66">
        <v>4</v>
      </c>
      <c r="AK26" s="60">
        <f t="shared" si="1"/>
        <v>66</v>
      </c>
      <c r="AL26" s="49">
        <v>4</v>
      </c>
      <c r="AM26" s="50">
        <v>5</v>
      </c>
      <c r="AN26" s="50">
        <v>3</v>
      </c>
      <c r="AO26" s="49">
        <v>4</v>
      </c>
      <c r="AP26" s="49">
        <v>4</v>
      </c>
      <c r="AQ26" s="50">
        <v>3</v>
      </c>
      <c r="AR26" s="50">
        <v>3</v>
      </c>
      <c r="AS26" s="49">
        <v>3</v>
      </c>
      <c r="AT26" s="49">
        <v>3</v>
      </c>
      <c r="AU26" s="61">
        <f t="shared" si="2"/>
        <v>32</v>
      </c>
    </row>
    <row r="27" spans="1:47" x14ac:dyDescent="0.25">
      <c r="A27" s="43">
        <v>26</v>
      </c>
      <c r="B27" s="49" t="s">
        <v>329</v>
      </c>
      <c r="C27" s="55" t="s">
        <v>512</v>
      </c>
      <c r="D27" s="55" t="s">
        <v>123</v>
      </c>
      <c r="E27" s="52">
        <f>VLOOKUP(B27,'Nilai Raport'!$B$2:$D$215,3,0)</f>
        <v>81.84615384615384</v>
      </c>
      <c r="F27" s="45" cm="1">
        <f t="array" ref="F27">ROUND(E27:E27,0)</f>
        <v>82</v>
      </c>
      <c r="G27" s="50">
        <v>5</v>
      </c>
      <c r="H27" s="49">
        <v>5</v>
      </c>
      <c r="I27" s="49">
        <v>5</v>
      </c>
      <c r="J27" s="50">
        <v>4</v>
      </c>
      <c r="K27" s="50">
        <v>5</v>
      </c>
      <c r="L27" s="50">
        <v>5</v>
      </c>
      <c r="M27" s="50">
        <v>5</v>
      </c>
      <c r="N27" s="49">
        <v>5</v>
      </c>
      <c r="O27" s="49">
        <v>5</v>
      </c>
      <c r="P27" s="50">
        <v>5</v>
      </c>
      <c r="Q27" s="59">
        <f t="shared" si="0"/>
        <v>49</v>
      </c>
      <c r="R27" s="50">
        <v>5</v>
      </c>
      <c r="S27" s="50">
        <v>4</v>
      </c>
      <c r="T27" s="50">
        <v>5</v>
      </c>
      <c r="U27" s="50">
        <v>5</v>
      </c>
      <c r="V27" s="50">
        <v>5</v>
      </c>
      <c r="W27" s="50">
        <v>5</v>
      </c>
      <c r="X27" s="50">
        <v>4</v>
      </c>
      <c r="Y27" s="50">
        <v>5</v>
      </c>
      <c r="Z27" s="50">
        <v>5</v>
      </c>
      <c r="AA27" s="50">
        <v>5</v>
      </c>
      <c r="AB27" s="50">
        <v>4</v>
      </c>
      <c r="AC27" s="50">
        <v>5</v>
      </c>
      <c r="AD27" s="50">
        <v>5</v>
      </c>
      <c r="AE27" s="50">
        <v>5</v>
      </c>
      <c r="AF27" s="50">
        <v>4</v>
      </c>
      <c r="AG27" s="66">
        <v>5</v>
      </c>
      <c r="AH27" s="49">
        <v>5</v>
      </c>
      <c r="AI27" s="50">
        <v>5</v>
      </c>
      <c r="AJ27" s="66">
        <v>4</v>
      </c>
      <c r="AK27" s="60">
        <f t="shared" si="1"/>
        <v>90</v>
      </c>
      <c r="AL27" s="49">
        <v>4</v>
      </c>
      <c r="AM27" s="50">
        <v>5</v>
      </c>
      <c r="AN27" s="50">
        <v>4</v>
      </c>
      <c r="AO27" s="49">
        <v>5</v>
      </c>
      <c r="AP27" s="49">
        <v>5</v>
      </c>
      <c r="AQ27" s="50">
        <v>5</v>
      </c>
      <c r="AR27" s="50">
        <v>5</v>
      </c>
      <c r="AS27" s="49">
        <v>5</v>
      </c>
      <c r="AT27" s="49">
        <v>5</v>
      </c>
      <c r="AU27" s="61">
        <f t="shared" si="2"/>
        <v>43</v>
      </c>
    </row>
    <row r="28" spans="1:47" x14ac:dyDescent="0.25">
      <c r="A28" s="43">
        <v>27</v>
      </c>
      <c r="B28" s="48" t="s">
        <v>350</v>
      </c>
      <c r="C28" s="54" t="s">
        <v>512</v>
      </c>
      <c r="D28" s="54" t="s">
        <v>123</v>
      </c>
      <c r="E28" s="52">
        <f>VLOOKUP(B28,'Nilai Raport'!$B$2:$D$215,3,0)</f>
        <v>81.07692307692308</v>
      </c>
      <c r="F28" s="45" cm="1">
        <f t="array" ref="F28">ROUND(E28:E28,0)</f>
        <v>81</v>
      </c>
      <c r="G28" s="50">
        <v>3</v>
      </c>
      <c r="H28" s="48">
        <v>4</v>
      </c>
      <c r="I28" s="48">
        <v>4</v>
      </c>
      <c r="J28" s="50">
        <v>3</v>
      </c>
      <c r="K28" s="50">
        <v>3</v>
      </c>
      <c r="L28" s="50">
        <v>3</v>
      </c>
      <c r="M28" s="50">
        <v>3</v>
      </c>
      <c r="N28" s="48">
        <v>4</v>
      </c>
      <c r="O28" s="48">
        <v>4</v>
      </c>
      <c r="P28" s="50">
        <v>3</v>
      </c>
      <c r="Q28" s="59">
        <f t="shared" si="0"/>
        <v>34</v>
      </c>
      <c r="R28" s="50">
        <v>3</v>
      </c>
      <c r="S28" s="50">
        <v>3</v>
      </c>
      <c r="T28" s="50">
        <v>2</v>
      </c>
      <c r="U28" s="50">
        <v>4</v>
      </c>
      <c r="V28" s="50">
        <v>2</v>
      </c>
      <c r="W28" s="50">
        <v>3</v>
      </c>
      <c r="X28" s="50">
        <v>3</v>
      </c>
      <c r="Y28" s="50">
        <v>2</v>
      </c>
      <c r="Z28" s="50">
        <v>3</v>
      </c>
      <c r="AA28" s="50">
        <v>4</v>
      </c>
      <c r="AB28" s="50">
        <v>3</v>
      </c>
      <c r="AC28" s="50">
        <v>3</v>
      </c>
      <c r="AD28" s="50">
        <v>3</v>
      </c>
      <c r="AE28" s="50">
        <v>2</v>
      </c>
      <c r="AF28" s="50">
        <v>3</v>
      </c>
      <c r="AG28" s="62">
        <v>3</v>
      </c>
      <c r="AH28" s="48">
        <v>4</v>
      </c>
      <c r="AI28" s="50">
        <v>2</v>
      </c>
      <c r="AJ28" s="62">
        <v>4</v>
      </c>
      <c r="AK28" s="60">
        <f t="shared" si="1"/>
        <v>56</v>
      </c>
      <c r="AL28" s="48">
        <v>3</v>
      </c>
      <c r="AM28" s="50">
        <v>3</v>
      </c>
      <c r="AN28" s="50">
        <v>3</v>
      </c>
      <c r="AO28" s="48">
        <v>4</v>
      </c>
      <c r="AP28" s="48">
        <v>4</v>
      </c>
      <c r="AQ28" s="50">
        <v>3</v>
      </c>
      <c r="AR28" s="50">
        <v>4</v>
      </c>
      <c r="AS28" s="48">
        <v>3</v>
      </c>
      <c r="AT28" s="48">
        <v>5</v>
      </c>
      <c r="AU28" s="61">
        <f t="shared" si="2"/>
        <v>32</v>
      </c>
    </row>
    <row r="29" spans="1:47" x14ac:dyDescent="0.25">
      <c r="A29" s="43">
        <v>28</v>
      </c>
      <c r="B29" s="49" t="s">
        <v>351</v>
      </c>
      <c r="C29" s="55" t="s">
        <v>512</v>
      </c>
      <c r="D29" s="55" t="s">
        <v>123</v>
      </c>
      <c r="E29" s="52">
        <f>VLOOKUP(B29,'Nilai Raport'!$B$2:$D$215,3,0)</f>
        <v>81.92307692307692</v>
      </c>
      <c r="F29" s="45" cm="1">
        <f t="array" ref="F29">ROUND(E29:E29,0)</f>
        <v>82</v>
      </c>
      <c r="G29" s="50">
        <v>4</v>
      </c>
      <c r="H29" s="49">
        <v>5</v>
      </c>
      <c r="I29" s="49">
        <v>5</v>
      </c>
      <c r="J29" s="50">
        <v>5</v>
      </c>
      <c r="K29" s="50">
        <v>5</v>
      </c>
      <c r="L29" s="50">
        <v>3</v>
      </c>
      <c r="M29" s="50">
        <v>4</v>
      </c>
      <c r="N29" s="49">
        <v>5</v>
      </c>
      <c r="O29" s="49">
        <v>5</v>
      </c>
      <c r="P29" s="50">
        <v>5</v>
      </c>
      <c r="Q29" s="59">
        <f t="shared" si="0"/>
        <v>46</v>
      </c>
      <c r="R29" s="50">
        <v>4</v>
      </c>
      <c r="S29" s="50">
        <v>4</v>
      </c>
      <c r="T29" s="50">
        <v>4</v>
      </c>
      <c r="U29" s="50">
        <v>5</v>
      </c>
      <c r="V29" s="50">
        <v>5</v>
      </c>
      <c r="W29" s="50">
        <v>5</v>
      </c>
      <c r="X29" s="50">
        <v>4</v>
      </c>
      <c r="Y29" s="50">
        <v>5</v>
      </c>
      <c r="Z29" s="50">
        <v>4</v>
      </c>
      <c r="AA29" s="50">
        <v>5</v>
      </c>
      <c r="AB29" s="50">
        <v>5</v>
      </c>
      <c r="AC29" s="50">
        <v>4</v>
      </c>
      <c r="AD29" s="50">
        <v>4</v>
      </c>
      <c r="AE29" s="50">
        <v>5</v>
      </c>
      <c r="AF29" s="50">
        <v>4</v>
      </c>
      <c r="AG29" s="66">
        <v>5</v>
      </c>
      <c r="AH29" s="49">
        <v>5</v>
      </c>
      <c r="AI29" s="50">
        <v>5</v>
      </c>
      <c r="AJ29" s="66">
        <v>5</v>
      </c>
      <c r="AK29" s="60">
        <f t="shared" si="1"/>
        <v>87</v>
      </c>
      <c r="AL29" s="49">
        <v>5</v>
      </c>
      <c r="AM29" s="50">
        <v>5</v>
      </c>
      <c r="AN29" s="50">
        <v>4</v>
      </c>
      <c r="AO29" s="49">
        <v>4</v>
      </c>
      <c r="AP29" s="49">
        <v>4</v>
      </c>
      <c r="AQ29" s="50">
        <v>4</v>
      </c>
      <c r="AR29" s="50">
        <v>4</v>
      </c>
      <c r="AS29" s="49">
        <v>4</v>
      </c>
      <c r="AT29" s="49">
        <v>4</v>
      </c>
      <c r="AU29" s="61">
        <f t="shared" si="2"/>
        <v>38</v>
      </c>
    </row>
    <row r="30" spans="1:47" x14ac:dyDescent="0.25">
      <c r="A30" s="43">
        <v>29</v>
      </c>
      <c r="B30" s="48" t="s">
        <v>352</v>
      </c>
      <c r="C30" s="54" t="s">
        <v>512</v>
      </c>
      <c r="D30" s="54" t="s">
        <v>123</v>
      </c>
      <c r="E30" s="52">
        <f>VLOOKUP(B30,'Nilai Raport'!$B$2:$D$215,3,0)</f>
        <v>84.538461538461533</v>
      </c>
      <c r="F30" s="45" cm="1">
        <f t="array" ref="F30">ROUND(E30:E30,0)</f>
        <v>85</v>
      </c>
      <c r="G30" s="50">
        <v>5</v>
      </c>
      <c r="H30" s="48">
        <v>5</v>
      </c>
      <c r="I30" s="48">
        <v>5</v>
      </c>
      <c r="J30" s="50">
        <v>5</v>
      </c>
      <c r="K30" s="50">
        <v>5</v>
      </c>
      <c r="L30" s="50">
        <v>4</v>
      </c>
      <c r="M30" s="50">
        <v>5</v>
      </c>
      <c r="N30" s="48">
        <v>5</v>
      </c>
      <c r="O30" s="48">
        <v>5</v>
      </c>
      <c r="P30" s="50">
        <v>5</v>
      </c>
      <c r="Q30" s="59">
        <f t="shared" si="0"/>
        <v>49</v>
      </c>
      <c r="R30" s="50">
        <v>5</v>
      </c>
      <c r="S30" s="50">
        <v>5</v>
      </c>
      <c r="T30" s="50">
        <v>5</v>
      </c>
      <c r="U30" s="50">
        <v>5</v>
      </c>
      <c r="V30" s="50">
        <v>5</v>
      </c>
      <c r="W30" s="50">
        <v>5</v>
      </c>
      <c r="X30" s="50">
        <v>5</v>
      </c>
      <c r="Y30" s="50">
        <v>5</v>
      </c>
      <c r="Z30" s="50">
        <v>5</v>
      </c>
      <c r="AA30" s="50">
        <v>5</v>
      </c>
      <c r="AB30" s="50">
        <v>5</v>
      </c>
      <c r="AC30" s="50">
        <v>5</v>
      </c>
      <c r="AD30" s="50">
        <v>5</v>
      </c>
      <c r="AE30" s="50">
        <v>5</v>
      </c>
      <c r="AF30" s="50">
        <v>5</v>
      </c>
      <c r="AG30" s="62">
        <v>5</v>
      </c>
      <c r="AH30" s="48">
        <v>5</v>
      </c>
      <c r="AI30" s="50">
        <v>5</v>
      </c>
      <c r="AJ30" s="62">
        <v>5</v>
      </c>
      <c r="AK30" s="60">
        <f t="shared" si="1"/>
        <v>95</v>
      </c>
      <c r="AL30" s="48">
        <v>5</v>
      </c>
      <c r="AM30" s="50">
        <v>5</v>
      </c>
      <c r="AN30" s="50">
        <v>5</v>
      </c>
      <c r="AO30" s="48">
        <v>5</v>
      </c>
      <c r="AP30" s="48">
        <v>5</v>
      </c>
      <c r="AQ30" s="50">
        <v>5</v>
      </c>
      <c r="AR30" s="50">
        <v>5</v>
      </c>
      <c r="AS30" s="48">
        <v>5</v>
      </c>
      <c r="AT30" s="48">
        <v>5</v>
      </c>
      <c r="AU30" s="61">
        <f t="shared" si="2"/>
        <v>45</v>
      </c>
    </row>
    <row r="31" spans="1:47" x14ac:dyDescent="0.25">
      <c r="A31" s="43">
        <v>30</v>
      </c>
      <c r="B31" s="50" t="s">
        <v>330</v>
      </c>
      <c r="C31" s="56" t="s">
        <v>512</v>
      </c>
      <c r="D31" s="56" t="s">
        <v>123</v>
      </c>
      <c r="E31" s="53">
        <f>VLOOKUP(B31,'Nilai Raport'!$B$2:$D$215,3,0)</f>
        <v>81.84615384615384</v>
      </c>
      <c r="F31" s="45" cm="1">
        <f t="array" ref="F31">ROUND(E31:E31,0)</f>
        <v>82</v>
      </c>
      <c r="G31" s="50">
        <v>4</v>
      </c>
      <c r="H31" s="50">
        <v>4</v>
      </c>
      <c r="I31" s="50">
        <v>4</v>
      </c>
      <c r="J31" s="50">
        <v>4</v>
      </c>
      <c r="K31" s="50">
        <v>4</v>
      </c>
      <c r="L31" s="50">
        <v>3</v>
      </c>
      <c r="M31" s="50">
        <v>4</v>
      </c>
      <c r="N31" s="50">
        <v>4</v>
      </c>
      <c r="O31" s="50">
        <v>4</v>
      </c>
      <c r="P31" s="50">
        <v>4</v>
      </c>
      <c r="Q31" s="59">
        <f t="shared" si="0"/>
        <v>39</v>
      </c>
      <c r="R31" s="50">
        <v>4</v>
      </c>
      <c r="S31" s="50">
        <v>4</v>
      </c>
      <c r="T31" s="50">
        <v>4</v>
      </c>
      <c r="U31" s="50">
        <v>4</v>
      </c>
      <c r="V31" s="50">
        <v>4</v>
      </c>
      <c r="W31" s="50">
        <v>3</v>
      </c>
      <c r="X31" s="50">
        <v>4</v>
      </c>
      <c r="Y31" s="50">
        <v>4</v>
      </c>
      <c r="Z31" s="50">
        <v>4</v>
      </c>
      <c r="AA31" s="50">
        <v>4</v>
      </c>
      <c r="AB31" s="50">
        <v>4</v>
      </c>
      <c r="AC31" s="50">
        <v>4</v>
      </c>
      <c r="AD31" s="50">
        <v>4</v>
      </c>
      <c r="AE31" s="50">
        <v>4</v>
      </c>
      <c r="AF31" s="50">
        <v>4</v>
      </c>
      <c r="AG31" s="67">
        <v>4</v>
      </c>
      <c r="AH31" s="50">
        <v>4</v>
      </c>
      <c r="AI31" s="50">
        <v>3</v>
      </c>
      <c r="AJ31" s="67">
        <v>4</v>
      </c>
      <c r="AK31" s="60">
        <f t="shared" si="1"/>
        <v>74</v>
      </c>
      <c r="AL31" s="50">
        <v>4</v>
      </c>
      <c r="AM31" s="50">
        <v>3</v>
      </c>
      <c r="AN31" s="50">
        <v>4</v>
      </c>
      <c r="AO31" s="50">
        <v>4</v>
      </c>
      <c r="AP31" s="50">
        <v>4</v>
      </c>
      <c r="AQ31" s="50">
        <v>3</v>
      </c>
      <c r="AR31" s="50">
        <v>4</v>
      </c>
      <c r="AS31" s="50">
        <v>4</v>
      </c>
      <c r="AT31" s="50">
        <v>4</v>
      </c>
      <c r="AU31" s="61">
        <f t="shared" si="2"/>
        <v>34</v>
      </c>
    </row>
    <row r="32" spans="1:47" x14ac:dyDescent="0.25">
      <c r="A32" s="43">
        <v>31</v>
      </c>
      <c r="B32" s="49" t="s">
        <v>358</v>
      </c>
      <c r="C32" s="55" t="s">
        <v>512</v>
      </c>
      <c r="D32" s="55" t="s">
        <v>123</v>
      </c>
      <c r="E32" s="52">
        <f>VLOOKUP(B32,'Nilai Raport'!$B$2:$D$215,3,0)</f>
        <v>83.769230769230774</v>
      </c>
      <c r="F32" s="45" cm="1">
        <f t="array" ref="F32">ROUND(E32:E32,0)</f>
        <v>84</v>
      </c>
      <c r="G32" s="50">
        <v>5</v>
      </c>
      <c r="H32" s="49">
        <v>5</v>
      </c>
      <c r="I32" s="49">
        <v>5</v>
      </c>
      <c r="J32" s="50">
        <v>5</v>
      </c>
      <c r="K32" s="50">
        <v>5</v>
      </c>
      <c r="L32" s="50">
        <v>4</v>
      </c>
      <c r="M32" s="50">
        <v>5</v>
      </c>
      <c r="N32" s="49">
        <v>5</v>
      </c>
      <c r="O32" s="49">
        <v>5</v>
      </c>
      <c r="P32" s="50">
        <v>5</v>
      </c>
      <c r="Q32" s="59">
        <f t="shared" si="0"/>
        <v>49</v>
      </c>
      <c r="R32" s="50">
        <v>4</v>
      </c>
      <c r="S32" s="50">
        <v>5</v>
      </c>
      <c r="T32" s="50">
        <v>5</v>
      </c>
      <c r="U32" s="50">
        <v>5</v>
      </c>
      <c r="V32" s="50">
        <v>5</v>
      </c>
      <c r="W32" s="50">
        <v>5</v>
      </c>
      <c r="X32" s="50">
        <v>4</v>
      </c>
      <c r="Y32" s="50">
        <v>4</v>
      </c>
      <c r="Z32" s="50">
        <v>4</v>
      </c>
      <c r="AA32" s="50">
        <v>5</v>
      </c>
      <c r="AB32" s="50">
        <v>5</v>
      </c>
      <c r="AC32" s="50">
        <v>5</v>
      </c>
      <c r="AD32" s="50">
        <v>4</v>
      </c>
      <c r="AE32" s="50">
        <v>5</v>
      </c>
      <c r="AF32" s="50">
        <v>5</v>
      </c>
      <c r="AG32" s="66">
        <v>5</v>
      </c>
      <c r="AH32" s="49">
        <v>5</v>
      </c>
      <c r="AI32" s="50">
        <v>5</v>
      </c>
      <c r="AJ32" s="66">
        <v>5</v>
      </c>
      <c r="AK32" s="60">
        <f t="shared" si="1"/>
        <v>90</v>
      </c>
      <c r="AL32" s="49">
        <v>5</v>
      </c>
      <c r="AM32" s="50">
        <v>4</v>
      </c>
      <c r="AN32" s="50">
        <v>4</v>
      </c>
      <c r="AO32" s="49">
        <v>5</v>
      </c>
      <c r="AP32" s="49">
        <v>5</v>
      </c>
      <c r="AQ32" s="50">
        <v>5</v>
      </c>
      <c r="AR32" s="50">
        <v>5</v>
      </c>
      <c r="AS32" s="49">
        <v>5</v>
      </c>
      <c r="AT32" s="49">
        <v>5</v>
      </c>
      <c r="AU32" s="61">
        <f t="shared" si="2"/>
        <v>43</v>
      </c>
    </row>
    <row r="33" spans="1:47" x14ac:dyDescent="0.25">
      <c r="A33" s="43">
        <v>32</v>
      </c>
      <c r="B33" s="48" t="s">
        <v>360</v>
      </c>
      <c r="C33" s="54" t="s">
        <v>512</v>
      </c>
      <c r="D33" s="54" t="s">
        <v>123</v>
      </c>
      <c r="E33" s="52">
        <f>VLOOKUP(B33,'Nilai Raport'!$B$2:$D$215,3,0)</f>
        <v>82.307692307692307</v>
      </c>
      <c r="F33" s="45" cm="1">
        <f t="array" ref="F33">ROUND(E33:E33,0)</f>
        <v>82</v>
      </c>
      <c r="G33" s="50">
        <v>5</v>
      </c>
      <c r="H33" s="48">
        <v>4</v>
      </c>
      <c r="I33" s="48">
        <v>4</v>
      </c>
      <c r="J33" s="50">
        <v>4</v>
      </c>
      <c r="K33" s="50">
        <v>3</v>
      </c>
      <c r="L33" s="50">
        <v>3</v>
      </c>
      <c r="M33" s="50">
        <v>4</v>
      </c>
      <c r="N33" s="48">
        <v>4</v>
      </c>
      <c r="O33" s="48">
        <v>4</v>
      </c>
      <c r="P33" s="50">
        <v>3</v>
      </c>
      <c r="Q33" s="59">
        <f t="shared" si="0"/>
        <v>38</v>
      </c>
      <c r="R33" s="50">
        <v>5</v>
      </c>
      <c r="S33" s="50">
        <v>4</v>
      </c>
      <c r="T33" s="50">
        <v>3</v>
      </c>
      <c r="U33" s="50">
        <v>5</v>
      </c>
      <c r="V33" s="50">
        <v>4</v>
      </c>
      <c r="W33" s="50">
        <v>5</v>
      </c>
      <c r="X33" s="50">
        <v>4</v>
      </c>
      <c r="Y33" s="50">
        <v>5</v>
      </c>
      <c r="Z33" s="50">
        <v>5</v>
      </c>
      <c r="AA33" s="50">
        <v>5</v>
      </c>
      <c r="AB33" s="50">
        <v>5</v>
      </c>
      <c r="AC33" s="50">
        <v>5</v>
      </c>
      <c r="AD33" s="50">
        <v>5</v>
      </c>
      <c r="AE33" s="50">
        <v>5</v>
      </c>
      <c r="AF33" s="50">
        <v>5</v>
      </c>
      <c r="AG33" s="62">
        <v>5</v>
      </c>
      <c r="AH33" s="48">
        <v>5</v>
      </c>
      <c r="AI33" s="50">
        <v>5</v>
      </c>
      <c r="AJ33" s="62">
        <v>5</v>
      </c>
      <c r="AK33" s="60">
        <f t="shared" si="1"/>
        <v>90</v>
      </c>
      <c r="AL33" s="48">
        <v>4</v>
      </c>
      <c r="AM33" s="50">
        <v>3</v>
      </c>
      <c r="AN33" s="50">
        <v>3</v>
      </c>
      <c r="AO33" s="48">
        <v>3</v>
      </c>
      <c r="AP33" s="48">
        <v>4</v>
      </c>
      <c r="AQ33" s="50">
        <v>3</v>
      </c>
      <c r="AR33" s="50">
        <v>4</v>
      </c>
      <c r="AS33" s="48">
        <v>5</v>
      </c>
      <c r="AT33" s="48">
        <v>5</v>
      </c>
      <c r="AU33" s="61">
        <f t="shared" si="2"/>
        <v>34</v>
      </c>
    </row>
    <row r="34" spans="1:47" x14ac:dyDescent="0.25">
      <c r="A34" s="43">
        <v>33</v>
      </c>
      <c r="B34" s="49" t="s">
        <v>361</v>
      </c>
      <c r="C34" s="55" t="s">
        <v>511</v>
      </c>
      <c r="D34" s="55" t="s">
        <v>123</v>
      </c>
      <c r="E34" s="52">
        <f>VLOOKUP(B34,'Nilai Raport'!$B$2:$D$215,3,0)</f>
        <v>85.692307692307693</v>
      </c>
      <c r="F34" s="45" cm="1">
        <f t="array" ref="F34">ROUND(E34:E34,0)</f>
        <v>86</v>
      </c>
      <c r="G34" s="50">
        <v>4</v>
      </c>
      <c r="H34" s="49">
        <v>5</v>
      </c>
      <c r="I34" s="49">
        <v>5</v>
      </c>
      <c r="J34" s="50">
        <v>3</v>
      </c>
      <c r="K34" s="50">
        <v>2</v>
      </c>
      <c r="L34" s="50">
        <v>3</v>
      </c>
      <c r="M34" s="50">
        <v>2</v>
      </c>
      <c r="N34" s="49">
        <v>5</v>
      </c>
      <c r="O34" s="49">
        <v>5</v>
      </c>
      <c r="P34" s="50">
        <v>4</v>
      </c>
      <c r="Q34" s="59">
        <f t="shared" ref="Q34:Q65" si="3">SUM(G34:P34)</f>
        <v>38</v>
      </c>
      <c r="R34" s="50">
        <v>2</v>
      </c>
      <c r="S34" s="50">
        <v>3</v>
      </c>
      <c r="T34" s="50">
        <v>1</v>
      </c>
      <c r="U34" s="50">
        <v>1</v>
      </c>
      <c r="V34" s="50">
        <v>5</v>
      </c>
      <c r="W34" s="50">
        <v>3</v>
      </c>
      <c r="X34" s="50">
        <v>5</v>
      </c>
      <c r="Y34" s="50">
        <v>4</v>
      </c>
      <c r="Z34" s="50">
        <v>5</v>
      </c>
      <c r="AA34" s="50">
        <v>3</v>
      </c>
      <c r="AB34" s="50">
        <v>3</v>
      </c>
      <c r="AC34" s="50">
        <v>5</v>
      </c>
      <c r="AD34" s="50">
        <v>5</v>
      </c>
      <c r="AE34" s="50">
        <v>4</v>
      </c>
      <c r="AF34" s="50">
        <v>5</v>
      </c>
      <c r="AG34" s="66">
        <v>5</v>
      </c>
      <c r="AH34" s="49">
        <v>4</v>
      </c>
      <c r="AI34" s="50">
        <v>3</v>
      </c>
      <c r="AJ34" s="66">
        <v>4</v>
      </c>
      <c r="AK34" s="60">
        <f t="shared" ref="AK34:AK65" si="4">SUM(R34:AJ34)</f>
        <v>70</v>
      </c>
      <c r="AL34" s="49">
        <v>5</v>
      </c>
      <c r="AM34" s="50">
        <v>2</v>
      </c>
      <c r="AN34" s="50">
        <v>2</v>
      </c>
      <c r="AO34" s="49">
        <v>4</v>
      </c>
      <c r="AP34" s="49">
        <v>4</v>
      </c>
      <c r="AQ34" s="50">
        <v>5</v>
      </c>
      <c r="AR34" s="50">
        <v>4</v>
      </c>
      <c r="AS34" s="49">
        <v>5</v>
      </c>
      <c r="AT34" s="49">
        <v>5</v>
      </c>
      <c r="AU34" s="61">
        <f t="shared" ref="AU34:AU65" si="5">SUM(AL34:AT34)</f>
        <v>36</v>
      </c>
    </row>
    <row r="35" spans="1:47" x14ac:dyDescent="0.25">
      <c r="A35" s="43">
        <v>34</v>
      </c>
      <c r="B35" s="48" t="s">
        <v>332</v>
      </c>
      <c r="C35" s="54" t="s">
        <v>511</v>
      </c>
      <c r="D35" s="54" t="s">
        <v>123</v>
      </c>
      <c r="E35" s="52">
        <f>VLOOKUP(B35,'Nilai Raport'!$B$2:$D$215,3,0)</f>
        <v>84.692307692307693</v>
      </c>
      <c r="F35" s="45" cm="1">
        <f t="array" ref="F35">ROUND(E35:E35,0)</f>
        <v>85</v>
      </c>
      <c r="G35" s="50">
        <v>5</v>
      </c>
      <c r="H35" s="48">
        <v>5</v>
      </c>
      <c r="I35" s="48">
        <v>5</v>
      </c>
      <c r="J35" s="50">
        <v>4</v>
      </c>
      <c r="K35" s="50">
        <v>3</v>
      </c>
      <c r="L35" s="50">
        <v>4</v>
      </c>
      <c r="M35" s="50">
        <v>5</v>
      </c>
      <c r="N35" s="48">
        <v>5</v>
      </c>
      <c r="O35" s="48">
        <v>5</v>
      </c>
      <c r="P35" s="50">
        <v>5</v>
      </c>
      <c r="Q35" s="59">
        <f t="shared" si="3"/>
        <v>46</v>
      </c>
      <c r="R35" s="50">
        <v>5</v>
      </c>
      <c r="S35" s="50">
        <v>4</v>
      </c>
      <c r="T35" s="50">
        <v>5</v>
      </c>
      <c r="U35" s="50">
        <v>5</v>
      </c>
      <c r="V35" s="50">
        <v>5</v>
      </c>
      <c r="W35" s="50">
        <v>4</v>
      </c>
      <c r="X35" s="50">
        <v>5</v>
      </c>
      <c r="Y35" s="50">
        <v>4</v>
      </c>
      <c r="Z35" s="50">
        <v>4</v>
      </c>
      <c r="AA35" s="50">
        <v>5</v>
      </c>
      <c r="AB35" s="50">
        <v>3</v>
      </c>
      <c r="AC35" s="50">
        <v>5</v>
      </c>
      <c r="AD35" s="50">
        <v>3</v>
      </c>
      <c r="AE35" s="50">
        <v>5</v>
      </c>
      <c r="AF35" s="50">
        <v>5</v>
      </c>
      <c r="AG35" s="62">
        <v>5</v>
      </c>
      <c r="AH35" s="48">
        <v>5</v>
      </c>
      <c r="AI35" s="50">
        <v>3</v>
      </c>
      <c r="AJ35" s="62">
        <v>5</v>
      </c>
      <c r="AK35" s="60">
        <f t="shared" si="4"/>
        <v>85</v>
      </c>
      <c r="AL35" s="48">
        <v>5</v>
      </c>
      <c r="AM35" s="50">
        <v>2</v>
      </c>
      <c r="AN35" s="50">
        <v>5</v>
      </c>
      <c r="AO35" s="48">
        <v>5</v>
      </c>
      <c r="AP35" s="48">
        <v>5</v>
      </c>
      <c r="AQ35" s="50">
        <v>5</v>
      </c>
      <c r="AR35" s="50">
        <v>5</v>
      </c>
      <c r="AS35" s="48">
        <v>5</v>
      </c>
      <c r="AT35" s="48">
        <v>5</v>
      </c>
      <c r="AU35" s="61">
        <f t="shared" si="5"/>
        <v>42</v>
      </c>
    </row>
    <row r="36" spans="1:47" x14ac:dyDescent="0.25">
      <c r="A36" s="43">
        <v>35</v>
      </c>
      <c r="B36" s="48" t="s">
        <v>334</v>
      </c>
      <c r="C36" s="54" t="s">
        <v>511</v>
      </c>
      <c r="D36" s="54" t="s">
        <v>123</v>
      </c>
      <c r="E36" s="52">
        <f>VLOOKUP(B36,'Nilai Raport'!$B$2:$D$215,3,0)</f>
        <v>82.692307692307693</v>
      </c>
      <c r="F36" s="45" cm="1">
        <f t="array" ref="F36">ROUND(E36:E36,0)</f>
        <v>83</v>
      </c>
      <c r="G36" s="50">
        <v>3</v>
      </c>
      <c r="H36" s="48">
        <v>5</v>
      </c>
      <c r="I36" s="48">
        <v>5</v>
      </c>
      <c r="J36" s="50">
        <v>5</v>
      </c>
      <c r="K36" s="50">
        <v>3</v>
      </c>
      <c r="L36" s="50">
        <v>4</v>
      </c>
      <c r="M36" s="50">
        <v>5</v>
      </c>
      <c r="N36" s="48">
        <v>5</v>
      </c>
      <c r="O36" s="48">
        <v>5</v>
      </c>
      <c r="P36" s="50">
        <v>5</v>
      </c>
      <c r="Q36" s="59">
        <f t="shared" si="3"/>
        <v>45</v>
      </c>
      <c r="R36" s="50">
        <v>5</v>
      </c>
      <c r="S36" s="50">
        <v>4</v>
      </c>
      <c r="T36" s="50">
        <v>5</v>
      </c>
      <c r="U36" s="50">
        <v>5</v>
      </c>
      <c r="V36" s="50">
        <v>5</v>
      </c>
      <c r="W36" s="50">
        <v>5</v>
      </c>
      <c r="X36" s="50">
        <v>4</v>
      </c>
      <c r="Y36" s="50">
        <v>5</v>
      </c>
      <c r="Z36" s="50">
        <v>5</v>
      </c>
      <c r="AA36" s="50">
        <v>5</v>
      </c>
      <c r="AB36" s="50">
        <v>5</v>
      </c>
      <c r="AC36" s="50">
        <v>5</v>
      </c>
      <c r="AD36" s="50">
        <v>5</v>
      </c>
      <c r="AE36" s="50">
        <v>5</v>
      </c>
      <c r="AF36" s="50">
        <v>5</v>
      </c>
      <c r="AG36" s="62">
        <v>4</v>
      </c>
      <c r="AH36" s="48">
        <v>5</v>
      </c>
      <c r="AI36" s="50">
        <v>5</v>
      </c>
      <c r="AJ36" s="62">
        <v>5</v>
      </c>
      <c r="AK36" s="60">
        <f t="shared" si="4"/>
        <v>92</v>
      </c>
      <c r="AL36" s="48">
        <v>5</v>
      </c>
      <c r="AM36" s="50">
        <v>5</v>
      </c>
      <c r="AN36" s="50">
        <v>5</v>
      </c>
      <c r="AO36" s="48">
        <v>5</v>
      </c>
      <c r="AP36" s="48">
        <v>5</v>
      </c>
      <c r="AQ36" s="50">
        <v>5</v>
      </c>
      <c r="AR36" s="50">
        <v>5</v>
      </c>
      <c r="AS36" s="48">
        <v>5</v>
      </c>
      <c r="AT36" s="48">
        <v>5</v>
      </c>
      <c r="AU36" s="61">
        <f t="shared" si="5"/>
        <v>45</v>
      </c>
    </row>
    <row r="37" spans="1:47" x14ac:dyDescent="0.25">
      <c r="A37" s="43">
        <v>36</v>
      </c>
      <c r="B37" s="49" t="s">
        <v>335</v>
      </c>
      <c r="C37" s="55" t="s">
        <v>512</v>
      </c>
      <c r="D37" s="55" t="s">
        <v>123</v>
      </c>
      <c r="E37" s="52">
        <f>VLOOKUP(B37,'Nilai Raport'!$B$2:$D$215,3,0)</f>
        <v>81.692307692307693</v>
      </c>
      <c r="F37" s="45" cm="1">
        <f t="array" ref="F37">ROUND(E37:E37,0)</f>
        <v>82</v>
      </c>
      <c r="G37" s="50">
        <v>3</v>
      </c>
      <c r="H37" s="49">
        <v>2</v>
      </c>
      <c r="I37" s="49">
        <v>4</v>
      </c>
      <c r="J37" s="50">
        <v>4</v>
      </c>
      <c r="K37" s="50">
        <v>2</v>
      </c>
      <c r="L37" s="50">
        <v>2</v>
      </c>
      <c r="M37" s="50">
        <v>3</v>
      </c>
      <c r="N37" s="49">
        <v>4</v>
      </c>
      <c r="O37" s="49">
        <v>4</v>
      </c>
      <c r="P37" s="50">
        <v>3</v>
      </c>
      <c r="Q37" s="59">
        <f t="shared" si="3"/>
        <v>31</v>
      </c>
      <c r="R37" s="50">
        <v>3</v>
      </c>
      <c r="S37" s="50">
        <v>2</v>
      </c>
      <c r="T37" s="50">
        <v>3</v>
      </c>
      <c r="U37" s="50">
        <v>2</v>
      </c>
      <c r="V37" s="50">
        <v>3</v>
      </c>
      <c r="W37" s="50">
        <v>1</v>
      </c>
      <c r="X37" s="50">
        <v>3</v>
      </c>
      <c r="Y37" s="50">
        <v>2</v>
      </c>
      <c r="Z37" s="50">
        <v>4</v>
      </c>
      <c r="AA37" s="50">
        <v>2</v>
      </c>
      <c r="AB37" s="50">
        <v>3</v>
      </c>
      <c r="AC37" s="50">
        <v>3</v>
      </c>
      <c r="AD37" s="50">
        <v>4</v>
      </c>
      <c r="AE37" s="50">
        <v>2</v>
      </c>
      <c r="AF37" s="50">
        <v>3</v>
      </c>
      <c r="AG37" s="66">
        <v>3</v>
      </c>
      <c r="AH37" s="49">
        <v>2</v>
      </c>
      <c r="AI37" s="50">
        <v>3</v>
      </c>
      <c r="AJ37" s="66">
        <v>3</v>
      </c>
      <c r="AK37" s="60">
        <f t="shared" si="4"/>
        <v>51</v>
      </c>
      <c r="AL37" s="49">
        <v>3</v>
      </c>
      <c r="AM37" s="50">
        <v>3</v>
      </c>
      <c r="AN37" s="50">
        <v>3</v>
      </c>
      <c r="AO37" s="49">
        <v>4</v>
      </c>
      <c r="AP37" s="49">
        <v>3</v>
      </c>
      <c r="AQ37" s="50">
        <v>3</v>
      </c>
      <c r="AR37" s="50">
        <v>4</v>
      </c>
      <c r="AS37" s="49">
        <v>4</v>
      </c>
      <c r="AT37" s="49">
        <v>5</v>
      </c>
      <c r="AU37" s="61">
        <f t="shared" si="5"/>
        <v>32</v>
      </c>
    </row>
    <row r="38" spans="1:47" x14ac:dyDescent="0.25">
      <c r="A38" s="43">
        <v>37</v>
      </c>
      <c r="B38" s="48" t="s">
        <v>362</v>
      </c>
      <c r="C38" s="54" t="s">
        <v>512</v>
      </c>
      <c r="D38" s="54" t="s">
        <v>123</v>
      </c>
      <c r="E38" s="52">
        <f>VLOOKUP(B38,'Nilai Raport'!$B$2:$D$215,3,0)</f>
        <v>82.07692307692308</v>
      </c>
      <c r="F38" s="45" cm="1">
        <f t="array" ref="F38">ROUND(E38:E38,0)</f>
        <v>82</v>
      </c>
      <c r="G38" s="50">
        <v>5</v>
      </c>
      <c r="H38" s="48">
        <v>5</v>
      </c>
      <c r="I38" s="48">
        <v>5</v>
      </c>
      <c r="J38" s="50">
        <v>4</v>
      </c>
      <c r="K38" s="50">
        <v>5</v>
      </c>
      <c r="L38" s="50">
        <v>5</v>
      </c>
      <c r="M38" s="50">
        <v>5</v>
      </c>
      <c r="N38" s="48">
        <v>5</v>
      </c>
      <c r="O38" s="48">
        <v>5</v>
      </c>
      <c r="P38" s="50">
        <v>5</v>
      </c>
      <c r="Q38" s="59">
        <f t="shared" si="3"/>
        <v>49</v>
      </c>
      <c r="R38" s="50">
        <v>5</v>
      </c>
      <c r="S38" s="50">
        <v>5</v>
      </c>
      <c r="T38" s="50">
        <v>5</v>
      </c>
      <c r="U38" s="50">
        <v>3</v>
      </c>
      <c r="V38" s="50">
        <v>5</v>
      </c>
      <c r="W38" s="50">
        <v>4</v>
      </c>
      <c r="X38" s="50">
        <v>5</v>
      </c>
      <c r="Y38" s="50">
        <v>5</v>
      </c>
      <c r="Z38" s="50">
        <v>5</v>
      </c>
      <c r="AA38" s="50">
        <v>5</v>
      </c>
      <c r="AB38" s="50">
        <v>5</v>
      </c>
      <c r="AC38" s="50">
        <v>5</v>
      </c>
      <c r="AD38" s="50">
        <v>5</v>
      </c>
      <c r="AE38" s="50">
        <v>5</v>
      </c>
      <c r="AF38" s="50">
        <v>5</v>
      </c>
      <c r="AG38" s="62">
        <v>5</v>
      </c>
      <c r="AH38" s="48">
        <v>5</v>
      </c>
      <c r="AI38" s="50">
        <v>5</v>
      </c>
      <c r="AJ38" s="62">
        <v>5</v>
      </c>
      <c r="AK38" s="60">
        <f t="shared" si="4"/>
        <v>92</v>
      </c>
      <c r="AL38" s="48">
        <v>5</v>
      </c>
      <c r="AM38" s="50">
        <v>4</v>
      </c>
      <c r="AN38" s="50">
        <v>5</v>
      </c>
      <c r="AO38" s="48">
        <v>5</v>
      </c>
      <c r="AP38" s="48">
        <v>5</v>
      </c>
      <c r="AQ38" s="50">
        <v>5</v>
      </c>
      <c r="AR38" s="50">
        <v>5</v>
      </c>
      <c r="AS38" s="48">
        <v>5</v>
      </c>
      <c r="AT38" s="48">
        <v>5</v>
      </c>
      <c r="AU38" s="61">
        <f t="shared" si="5"/>
        <v>44</v>
      </c>
    </row>
    <row r="39" spans="1:47" x14ac:dyDescent="0.25">
      <c r="A39" s="43">
        <v>38</v>
      </c>
      <c r="B39" s="48" t="s">
        <v>363</v>
      </c>
      <c r="C39" s="54" t="s">
        <v>512</v>
      </c>
      <c r="D39" s="54" t="s">
        <v>123</v>
      </c>
      <c r="E39" s="52">
        <f>VLOOKUP(B39,'Nilai Raport'!$B$2:$D$215,3,0)</f>
        <v>82.307692307692307</v>
      </c>
      <c r="F39" s="45" cm="1">
        <f t="array" ref="F39">ROUND(E39:E39,0)</f>
        <v>82</v>
      </c>
      <c r="G39" s="50">
        <v>4</v>
      </c>
      <c r="H39" s="48">
        <v>5</v>
      </c>
      <c r="I39" s="48">
        <v>5</v>
      </c>
      <c r="J39" s="50">
        <v>5</v>
      </c>
      <c r="K39" s="50">
        <v>3</v>
      </c>
      <c r="L39" s="50">
        <v>4</v>
      </c>
      <c r="M39" s="50">
        <v>4</v>
      </c>
      <c r="N39" s="48">
        <v>5</v>
      </c>
      <c r="O39" s="48">
        <v>5</v>
      </c>
      <c r="P39" s="50">
        <v>5</v>
      </c>
      <c r="Q39" s="59">
        <f t="shared" si="3"/>
        <v>45</v>
      </c>
      <c r="R39" s="50">
        <v>4</v>
      </c>
      <c r="S39" s="50">
        <v>3</v>
      </c>
      <c r="T39" s="50">
        <v>3</v>
      </c>
      <c r="U39" s="50">
        <v>4</v>
      </c>
      <c r="V39" s="50">
        <v>5</v>
      </c>
      <c r="W39" s="50">
        <v>5</v>
      </c>
      <c r="X39" s="50">
        <v>4</v>
      </c>
      <c r="Y39" s="50">
        <v>4</v>
      </c>
      <c r="Z39" s="50">
        <v>5</v>
      </c>
      <c r="AA39" s="50">
        <v>5</v>
      </c>
      <c r="AB39" s="50">
        <v>3</v>
      </c>
      <c r="AC39" s="50">
        <v>5</v>
      </c>
      <c r="AD39" s="50">
        <v>4</v>
      </c>
      <c r="AE39" s="50">
        <v>5</v>
      </c>
      <c r="AF39" s="50">
        <v>5</v>
      </c>
      <c r="AG39" s="62">
        <v>5</v>
      </c>
      <c r="AH39" s="48">
        <v>5</v>
      </c>
      <c r="AI39" s="50">
        <v>4</v>
      </c>
      <c r="AJ39" s="62">
        <v>5</v>
      </c>
      <c r="AK39" s="60">
        <f t="shared" si="4"/>
        <v>83</v>
      </c>
      <c r="AL39" s="48">
        <v>5</v>
      </c>
      <c r="AM39" s="50">
        <v>4</v>
      </c>
      <c r="AN39" s="50">
        <v>3</v>
      </c>
      <c r="AO39" s="48">
        <v>5</v>
      </c>
      <c r="AP39" s="48">
        <v>5</v>
      </c>
      <c r="AQ39" s="50">
        <v>5</v>
      </c>
      <c r="AR39" s="50">
        <v>5</v>
      </c>
      <c r="AS39" s="48">
        <v>5</v>
      </c>
      <c r="AT39" s="48">
        <v>5</v>
      </c>
      <c r="AU39" s="61">
        <f t="shared" si="5"/>
        <v>42</v>
      </c>
    </row>
    <row r="40" spans="1:47" x14ac:dyDescent="0.25">
      <c r="A40" s="43">
        <v>39</v>
      </c>
      <c r="B40" s="49" t="s">
        <v>337</v>
      </c>
      <c r="C40" s="55" t="s">
        <v>512</v>
      </c>
      <c r="D40" s="55" t="s">
        <v>123</v>
      </c>
      <c r="E40" s="52">
        <f>VLOOKUP(B40,'Nilai Raport'!$B$2:$D$215,3,0)</f>
        <v>84.461538461538467</v>
      </c>
      <c r="F40" s="45" cm="1">
        <f t="array" ref="F40">ROUND(E40:E40,0)</f>
        <v>84</v>
      </c>
      <c r="G40" s="50">
        <v>4</v>
      </c>
      <c r="H40" s="49">
        <v>4</v>
      </c>
      <c r="I40" s="49">
        <v>5</v>
      </c>
      <c r="J40" s="50">
        <v>4</v>
      </c>
      <c r="K40" s="50">
        <v>3</v>
      </c>
      <c r="L40" s="50">
        <v>3</v>
      </c>
      <c r="M40" s="50">
        <v>5</v>
      </c>
      <c r="N40" s="49">
        <v>4</v>
      </c>
      <c r="O40" s="49">
        <v>5</v>
      </c>
      <c r="P40" s="50">
        <v>5</v>
      </c>
      <c r="Q40" s="59">
        <f t="shared" si="3"/>
        <v>42</v>
      </c>
      <c r="R40" s="50">
        <v>4</v>
      </c>
      <c r="S40" s="50">
        <v>4</v>
      </c>
      <c r="T40" s="50">
        <v>5</v>
      </c>
      <c r="U40" s="50">
        <v>5</v>
      </c>
      <c r="V40" s="50">
        <v>5</v>
      </c>
      <c r="W40" s="50">
        <v>5</v>
      </c>
      <c r="X40" s="50">
        <v>5</v>
      </c>
      <c r="Y40" s="50">
        <v>5</v>
      </c>
      <c r="Z40" s="50">
        <v>5</v>
      </c>
      <c r="AA40" s="50">
        <v>5</v>
      </c>
      <c r="AB40" s="50">
        <v>5</v>
      </c>
      <c r="AC40" s="50">
        <v>5</v>
      </c>
      <c r="AD40" s="50">
        <v>4</v>
      </c>
      <c r="AE40" s="50">
        <v>5</v>
      </c>
      <c r="AF40" s="50">
        <v>5</v>
      </c>
      <c r="AG40" s="66">
        <v>5</v>
      </c>
      <c r="AH40" s="49">
        <v>5</v>
      </c>
      <c r="AI40" s="50">
        <v>5</v>
      </c>
      <c r="AJ40" s="66">
        <v>4</v>
      </c>
      <c r="AK40" s="60">
        <f t="shared" si="4"/>
        <v>91</v>
      </c>
      <c r="AL40" s="49">
        <v>5</v>
      </c>
      <c r="AM40" s="50">
        <v>4</v>
      </c>
      <c r="AN40" s="50">
        <v>5</v>
      </c>
      <c r="AO40" s="49">
        <v>4</v>
      </c>
      <c r="AP40" s="49">
        <v>4</v>
      </c>
      <c r="AQ40" s="50">
        <v>5</v>
      </c>
      <c r="AR40" s="50">
        <v>5</v>
      </c>
      <c r="AS40" s="49">
        <v>5</v>
      </c>
      <c r="AT40" s="49">
        <v>5</v>
      </c>
      <c r="AU40" s="61">
        <f t="shared" si="5"/>
        <v>42</v>
      </c>
    </row>
    <row r="41" spans="1:47" x14ac:dyDescent="0.25">
      <c r="A41" s="43">
        <v>40</v>
      </c>
      <c r="B41" s="48" t="s">
        <v>338</v>
      </c>
      <c r="C41" s="54" t="s">
        <v>512</v>
      </c>
      <c r="D41" s="54" t="s">
        <v>123</v>
      </c>
      <c r="E41" s="52">
        <f>VLOOKUP(B41,'Nilai Raport'!$B$2:$D$215,3,0)</f>
        <v>83.07692307692308</v>
      </c>
      <c r="F41" s="45" cm="1">
        <f t="array" ref="F41">ROUND(E41:E41,0)</f>
        <v>83</v>
      </c>
      <c r="G41" s="50">
        <v>5</v>
      </c>
      <c r="H41" s="48">
        <v>5</v>
      </c>
      <c r="I41" s="48">
        <v>5</v>
      </c>
      <c r="J41" s="50">
        <v>5</v>
      </c>
      <c r="K41" s="50">
        <v>3</v>
      </c>
      <c r="L41" s="50">
        <v>5</v>
      </c>
      <c r="M41" s="50">
        <v>3</v>
      </c>
      <c r="N41" s="48">
        <v>5</v>
      </c>
      <c r="O41" s="48">
        <v>5</v>
      </c>
      <c r="P41" s="50">
        <v>5</v>
      </c>
      <c r="Q41" s="59">
        <f t="shared" si="3"/>
        <v>46</v>
      </c>
      <c r="R41" s="50">
        <v>4</v>
      </c>
      <c r="S41" s="50">
        <v>5</v>
      </c>
      <c r="T41" s="50">
        <v>5</v>
      </c>
      <c r="U41" s="50">
        <v>5</v>
      </c>
      <c r="V41" s="50">
        <v>5</v>
      </c>
      <c r="W41" s="50">
        <v>5</v>
      </c>
      <c r="X41" s="50">
        <v>5</v>
      </c>
      <c r="Y41" s="50">
        <v>5</v>
      </c>
      <c r="Z41" s="50">
        <v>5</v>
      </c>
      <c r="AA41" s="50">
        <v>5</v>
      </c>
      <c r="AB41" s="50">
        <v>5</v>
      </c>
      <c r="AC41" s="50">
        <v>5</v>
      </c>
      <c r="AD41" s="50">
        <v>5</v>
      </c>
      <c r="AE41" s="50">
        <v>5</v>
      </c>
      <c r="AF41" s="50">
        <v>5</v>
      </c>
      <c r="AG41" s="62">
        <v>5</v>
      </c>
      <c r="AH41" s="48">
        <v>5</v>
      </c>
      <c r="AI41" s="50">
        <v>5</v>
      </c>
      <c r="AJ41" s="62">
        <v>5</v>
      </c>
      <c r="AK41" s="60">
        <f t="shared" si="4"/>
        <v>94</v>
      </c>
      <c r="AL41" s="48">
        <v>5</v>
      </c>
      <c r="AM41" s="50">
        <v>3</v>
      </c>
      <c r="AN41" s="50">
        <v>4</v>
      </c>
      <c r="AO41" s="48">
        <v>5</v>
      </c>
      <c r="AP41" s="48">
        <v>5</v>
      </c>
      <c r="AQ41" s="50">
        <v>5</v>
      </c>
      <c r="AR41" s="50">
        <v>5</v>
      </c>
      <c r="AS41" s="48">
        <v>5</v>
      </c>
      <c r="AT41" s="48">
        <v>4</v>
      </c>
      <c r="AU41" s="61">
        <f t="shared" si="5"/>
        <v>41</v>
      </c>
    </row>
    <row r="42" spans="1:47" x14ac:dyDescent="0.25">
      <c r="A42" s="43">
        <v>41</v>
      </c>
      <c r="B42" s="49" t="s">
        <v>339</v>
      </c>
      <c r="C42" s="55" t="s">
        <v>512</v>
      </c>
      <c r="D42" s="55" t="s">
        <v>123</v>
      </c>
      <c r="E42" s="52">
        <f>VLOOKUP(B42,'Nilai Raport'!$B$2:$D$215,3,0)</f>
        <v>82.461538461538467</v>
      </c>
      <c r="F42" s="45" cm="1">
        <f t="array" ref="F42">ROUND(E42:E42,0)</f>
        <v>82</v>
      </c>
      <c r="G42" s="50">
        <v>5</v>
      </c>
      <c r="H42" s="49">
        <v>4</v>
      </c>
      <c r="I42" s="49">
        <v>4</v>
      </c>
      <c r="J42" s="50">
        <v>3</v>
      </c>
      <c r="K42" s="50">
        <v>2</v>
      </c>
      <c r="L42" s="50">
        <v>3</v>
      </c>
      <c r="M42" s="50">
        <v>5</v>
      </c>
      <c r="N42" s="49">
        <v>4</v>
      </c>
      <c r="O42" s="49">
        <v>4</v>
      </c>
      <c r="P42" s="50">
        <v>3</v>
      </c>
      <c r="Q42" s="59">
        <f t="shared" si="3"/>
        <v>37</v>
      </c>
      <c r="R42" s="50">
        <v>5</v>
      </c>
      <c r="S42" s="50">
        <v>5</v>
      </c>
      <c r="T42" s="50">
        <v>4</v>
      </c>
      <c r="U42" s="50">
        <v>4</v>
      </c>
      <c r="V42" s="50">
        <v>5</v>
      </c>
      <c r="W42" s="50">
        <v>4</v>
      </c>
      <c r="X42" s="50">
        <v>4</v>
      </c>
      <c r="Y42" s="50">
        <v>5</v>
      </c>
      <c r="Z42" s="50">
        <v>4</v>
      </c>
      <c r="AA42" s="50">
        <v>5</v>
      </c>
      <c r="AB42" s="50">
        <v>4</v>
      </c>
      <c r="AC42" s="50">
        <v>5</v>
      </c>
      <c r="AD42" s="50">
        <v>5</v>
      </c>
      <c r="AE42" s="50">
        <v>5</v>
      </c>
      <c r="AF42" s="50">
        <v>4</v>
      </c>
      <c r="AG42" s="66">
        <v>4</v>
      </c>
      <c r="AH42" s="49">
        <v>5</v>
      </c>
      <c r="AI42" s="50">
        <v>5</v>
      </c>
      <c r="AJ42" s="66">
        <v>5</v>
      </c>
      <c r="AK42" s="60">
        <f t="shared" si="4"/>
        <v>87</v>
      </c>
      <c r="AL42" s="49">
        <v>4</v>
      </c>
      <c r="AM42" s="50">
        <v>3</v>
      </c>
      <c r="AN42" s="50">
        <v>3</v>
      </c>
      <c r="AO42" s="49">
        <v>4</v>
      </c>
      <c r="AP42" s="49">
        <v>4</v>
      </c>
      <c r="AQ42" s="50">
        <v>3</v>
      </c>
      <c r="AR42" s="50">
        <v>5</v>
      </c>
      <c r="AS42" s="49">
        <v>5</v>
      </c>
      <c r="AT42" s="49">
        <v>4</v>
      </c>
      <c r="AU42" s="61">
        <f t="shared" si="5"/>
        <v>35</v>
      </c>
    </row>
    <row r="43" spans="1:47" x14ac:dyDescent="0.25">
      <c r="A43" s="43">
        <v>42</v>
      </c>
      <c r="B43" s="48" t="s">
        <v>365</v>
      </c>
      <c r="C43" s="54" t="s">
        <v>512</v>
      </c>
      <c r="D43" s="54" t="s">
        <v>123</v>
      </c>
      <c r="E43" s="52">
        <f>VLOOKUP(B43,'Nilai Raport'!$B$2:$D$215,3,0)</f>
        <v>82.84615384615384</v>
      </c>
      <c r="F43" s="45" cm="1">
        <f t="array" ref="F43">ROUND(E43:E43,0)</f>
        <v>83</v>
      </c>
      <c r="G43" s="50">
        <v>5</v>
      </c>
      <c r="H43" s="48">
        <v>5</v>
      </c>
      <c r="I43" s="48">
        <v>5</v>
      </c>
      <c r="J43" s="50">
        <v>3</v>
      </c>
      <c r="K43" s="50">
        <v>2</v>
      </c>
      <c r="L43" s="50">
        <v>3</v>
      </c>
      <c r="M43" s="50">
        <v>5</v>
      </c>
      <c r="N43" s="48">
        <v>3</v>
      </c>
      <c r="O43" s="48">
        <v>5</v>
      </c>
      <c r="P43" s="50">
        <v>3</v>
      </c>
      <c r="Q43" s="59">
        <f t="shared" si="3"/>
        <v>39</v>
      </c>
      <c r="R43" s="50">
        <v>4</v>
      </c>
      <c r="S43" s="50">
        <v>5</v>
      </c>
      <c r="T43" s="50">
        <v>5</v>
      </c>
      <c r="U43" s="50">
        <v>5</v>
      </c>
      <c r="V43" s="50">
        <v>5</v>
      </c>
      <c r="W43" s="50">
        <v>5</v>
      </c>
      <c r="X43" s="50">
        <v>5</v>
      </c>
      <c r="Y43" s="50">
        <v>5</v>
      </c>
      <c r="Z43" s="50">
        <v>5</v>
      </c>
      <c r="AA43" s="50">
        <v>5</v>
      </c>
      <c r="AB43" s="50">
        <v>5</v>
      </c>
      <c r="AC43" s="50">
        <v>5</v>
      </c>
      <c r="AD43" s="50">
        <v>4</v>
      </c>
      <c r="AE43" s="50">
        <v>5</v>
      </c>
      <c r="AF43" s="50">
        <v>5</v>
      </c>
      <c r="AG43" s="62">
        <v>5</v>
      </c>
      <c r="AH43" s="48">
        <v>5</v>
      </c>
      <c r="AI43" s="50">
        <v>5</v>
      </c>
      <c r="AJ43" s="62">
        <v>5</v>
      </c>
      <c r="AK43" s="60">
        <f t="shared" si="4"/>
        <v>93</v>
      </c>
      <c r="AL43" s="48">
        <v>5</v>
      </c>
      <c r="AM43" s="50">
        <v>5</v>
      </c>
      <c r="AN43" s="50">
        <v>4</v>
      </c>
      <c r="AO43" s="48">
        <v>5</v>
      </c>
      <c r="AP43" s="48">
        <v>5</v>
      </c>
      <c r="AQ43" s="50">
        <v>5</v>
      </c>
      <c r="AR43" s="50">
        <v>5</v>
      </c>
      <c r="AS43" s="48">
        <v>5</v>
      </c>
      <c r="AT43" s="48">
        <v>5</v>
      </c>
      <c r="AU43" s="61">
        <f t="shared" si="5"/>
        <v>44</v>
      </c>
    </row>
    <row r="44" spans="1:47" x14ac:dyDescent="0.25">
      <c r="A44" s="43">
        <v>43</v>
      </c>
      <c r="B44" s="49" t="s">
        <v>366</v>
      </c>
      <c r="C44" s="55" t="s">
        <v>512</v>
      </c>
      <c r="D44" s="55" t="s">
        <v>123</v>
      </c>
      <c r="E44" s="52">
        <f>VLOOKUP(B44,'Nilai Raport'!$B$2:$D$215,3,0)</f>
        <v>82.15384615384616</v>
      </c>
      <c r="F44" s="45" cm="1">
        <f t="array" ref="F44">ROUND(E44:E44,0)</f>
        <v>82</v>
      </c>
      <c r="G44" s="50">
        <v>5</v>
      </c>
      <c r="H44" s="49">
        <v>5</v>
      </c>
      <c r="I44" s="49">
        <v>4</v>
      </c>
      <c r="J44" s="50">
        <v>5</v>
      </c>
      <c r="K44" s="50">
        <v>4</v>
      </c>
      <c r="L44" s="50">
        <v>5</v>
      </c>
      <c r="M44" s="50">
        <v>5</v>
      </c>
      <c r="N44" s="49">
        <v>5</v>
      </c>
      <c r="O44" s="49">
        <v>5</v>
      </c>
      <c r="P44" s="50">
        <v>5</v>
      </c>
      <c r="Q44" s="59">
        <f t="shared" si="3"/>
        <v>48</v>
      </c>
      <c r="R44" s="50">
        <v>4</v>
      </c>
      <c r="S44" s="50">
        <v>5</v>
      </c>
      <c r="T44" s="50">
        <v>4</v>
      </c>
      <c r="U44" s="50">
        <v>5</v>
      </c>
      <c r="V44" s="50">
        <v>4</v>
      </c>
      <c r="W44" s="50">
        <v>5</v>
      </c>
      <c r="X44" s="50">
        <v>5</v>
      </c>
      <c r="Y44" s="50">
        <v>5</v>
      </c>
      <c r="Z44" s="50">
        <v>5</v>
      </c>
      <c r="AA44" s="50">
        <v>5</v>
      </c>
      <c r="AB44" s="50">
        <v>5</v>
      </c>
      <c r="AC44" s="50">
        <v>5</v>
      </c>
      <c r="AD44" s="50">
        <v>5</v>
      </c>
      <c r="AE44" s="50">
        <v>5</v>
      </c>
      <c r="AF44" s="50">
        <v>5</v>
      </c>
      <c r="AG44" s="66">
        <v>5</v>
      </c>
      <c r="AH44" s="49">
        <v>5</v>
      </c>
      <c r="AI44" s="50">
        <v>5</v>
      </c>
      <c r="AJ44" s="66">
        <v>5</v>
      </c>
      <c r="AK44" s="60">
        <f t="shared" si="4"/>
        <v>92</v>
      </c>
      <c r="AL44" s="49">
        <v>4</v>
      </c>
      <c r="AM44" s="50">
        <v>3</v>
      </c>
      <c r="AN44" s="50">
        <v>3</v>
      </c>
      <c r="AO44" s="49">
        <v>4</v>
      </c>
      <c r="AP44" s="49">
        <v>4</v>
      </c>
      <c r="AQ44" s="50">
        <v>3</v>
      </c>
      <c r="AR44" s="50">
        <v>4</v>
      </c>
      <c r="AS44" s="49">
        <v>4</v>
      </c>
      <c r="AT44" s="49">
        <v>5</v>
      </c>
      <c r="AU44" s="61">
        <f t="shared" si="5"/>
        <v>34</v>
      </c>
    </row>
    <row r="45" spans="1:47" s="79" customFormat="1" x14ac:dyDescent="0.25">
      <c r="A45" s="71">
        <v>44</v>
      </c>
      <c r="B45" s="83" t="s">
        <v>367</v>
      </c>
      <c r="C45" s="81" t="s">
        <v>512</v>
      </c>
      <c r="D45" s="81" t="s">
        <v>123</v>
      </c>
      <c r="E45" s="82">
        <f>VLOOKUP(B45,'Nilai Raport'!$B$2:$D$215,3,0)</f>
        <v>82.92307692307692</v>
      </c>
      <c r="F45" s="75" cm="1">
        <f t="array" ref="F45">ROUND(E45:E45,0)</f>
        <v>83</v>
      </c>
      <c r="G45" s="76">
        <v>3</v>
      </c>
      <c r="H45" s="80">
        <v>3</v>
      </c>
      <c r="I45" s="80">
        <v>3</v>
      </c>
      <c r="J45" s="50">
        <v>3</v>
      </c>
      <c r="K45" s="50">
        <v>2</v>
      </c>
      <c r="L45" s="50">
        <v>3</v>
      </c>
      <c r="M45" s="76">
        <v>2</v>
      </c>
      <c r="N45" s="80">
        <v>2</v>
      </c>
      <c r="O45" s="80">
        <v>3</v>
      </c>
      <c r="P45" s="50">
        <v>3</v>
      </c>
      <c r="Q45" s="75">
        <f t="shared" si="3"/>
        <v>27</v>
      </c>
      <c r="R45" s="50">
        <v>4</v>
      </c>
      <c r="S45" s="50">
        <v>2</v>
      </c>
      <c r="T45" s="76">
        <v>1</v>
      </c>
      <c r="U45" s="76">
        <v>3</v>
      </c>
      <c r="V45" s="76">
        <v>4</v>
      </c>
      <c r="W45" s="50">
        <v>3</v>
      </c>
      <c r="X45" s="76">
        <v>3</v>
      </c>
      <c r="Y45" s="76">
        <v>2</v>
      </c>
      <c r="Z45" s="76">
        <v>5</v>
      </c>
      <c r="AA45" s="76">
        <v>3</v>
      </c>
      <c r="AB45" s="76">
        <v>3</v>
      </c>
      <c r="AC45" s="76">
        <v>4</v>
      </c>
      <c r="AD45" s="76">
        <v>3</v>
      </c>
      <c r="AE45" s="76">
        <v>3</v>
      </c>
      <c r="AF45" s="76">
        <v>4</v>
      </c>
      <c r="AG45" s="80">
        <v>5</v>
      </c>
      <c r="AH45" s="80">
        <v>1</v>
      </c>
      <c r="AI45" s="76">
        <v>3</v>
      </c>
      <c r="AJ45" s="80">
        <v>4</v>
      </c>
      <c r="AK45" s="77">
        <f t="shared" si="4"/>
        <v>60</v>
      </c>
      <c r="AL45" s="80">
        <v>4</v>
      </c>
      <c r="AM45" s="76">
        <v>4</v>
      </c>
      <c r="AN45" s="76">
        <v>4</v>
      </c>
      <c r="AO45" s="80">
        <v>5</v>
      </c>
      <c r="AP45" s="80">
        <v>4</v>
      </c>
      <c r="AQ45" s="76">
        <v>5</v>
      </c>
      <c r="AR45" s="76">
        <v>4</v>
      </c>
      <c r="AS45" s="80">
        <v>5</v>
      </c>
      <c r="AT45" s="80">
        <v>5</v>
      </c>
      <c r="AU45" s="78">
        <f t="shared" si="5"/>
        <v>40</v>
      </c>
    </row>
    <row r="46" spans="1:47" x14ac:dyDescent="0.25">
      <c r="A46" s="43">
        <v>45</v>
      </c>
      <c r="B46" s="49" t="s">
        <v>368</v>
      </c>
      <c r="C46" s="55" t="s">
        <v>512</v>
      </c>
      <c r="D46" s="55" t="s">
        <v>123</v>
      </c>
      <c r="E46" s="52">
        <f>VLOOKUP(B46,'Nilai Raport'!$B$2:$D$215,3,0)</f>
        <v>83.230769230769226</v>
      </c>
      <c r="F46" s="45" cm="1">
        <f t="array" ref="F46">ROUND(E46:E46,0)</f>
        <v>83</v>
      </c>
      <c r="G46" s="50">
        <v>4</v>
      </c>
      <c r="H46" s="49">
        <v>5</v>
      </c>
      <c r="I46" s="49">
        <v>5</v>
      </c>
      <c r="J46" s="50">
        <v>5</v>
      </c>
      <c r="K46" s="50">
        <v>3</v>
      </c>
      <c r="L46" s="50">
        <v>4</v>
      </c>
      <c r="M46" s="50">
        <v>3</v>
      </c>
      <c r="N46" s="49">
        <v>4</v>
      </c>
      <c r="O46" s="49">
        <v>5</v>
      </c>
      <c r="P46" s="50">
        <v>5</v>
      </c>
      <c r="Q46" s="59">
        <f t="shared" si="3"/>
        <v>43</v>
      </c>
      <c r="R46" s="50">
        <v>3</v>
      </c>
      <c r="S46" s="50">
        <v>3</v>
      </c>
      <c r="T46" s="50">
        <v>3</v>
      </c>
      <c r="U46" s="50">
        <v>4</v>
      </c>
      <c r="V46" s="50">
        <v>5</v>
      </c>
      <c r="W46" s="50">
        <v>4</v>
      </c>
      <c r="X46" s="50">
        <v>3</v>
      </c>
      <c r="Y46" s="50">
        <v>4</v>
      </c>
      <c r="Z46" s="50">
        <v>4</v>
      </c>
      <c r="AA46" s="50">
        <v>4</v>
      </c>
      <c r="AB46" s="50">
        <v>5</v>
      </c>
      <c r="AC46" s="50">
        <v>5</v>
      </c>
      <c r="AD46" s="50">
        <v>5</v>
      </c>
      <c r="AE46" s="50">
        <v>5</v>
      </c>
      <c r="AF46" s="50">
        <v>5</v>
      </c>
      <c r="AG46" s="66">
        <v>4</v>
      </c>
      <c r="AH46" s="49">
        <v>5</v>
      </c>
      <c r="AI46" s="50">
        <v>5</v>
      </c>
      <c r="AJ46" s="66">
        <v>5</v>
      </c>
      <c r="AK46" s="60">
        <f t="shared" si="4"/>
        <v>81</v>
      </c>
      <c r="AL46" s="49">
        <v>4</v>
      </c>
      <c r="AM46" s="50">
        <v>3</v>
      </c>
      <c r="AN46" s="50">
        <v>3</v>
      </c>
      <c r="AO46" s="49">
        <v>4</v>
      </c>
      <c r="AP46" s="49">
        <v>4</v>
      </c>
      <c r="AQ46" s="50">
        <v>3</v>
      </c>
      <c r="AR46" s="50">
        <v>4</v>
      </c>
      <c r="AS46" s="49">
        <v>4</v>
      </c>
      <c r="AT46" s="49">
        <v>4</v>
      </c>
      <c r="AU46" s="61">
        <f t="shared" si="5"/>
        <v>33</v>
      </c>
    </row>
    <row r="47" spans="1:47" x14ac:dyDescent="0.25">
      <c r="A47" s="43">
        <v>46</v>
      </c>
      <c r="B47" s="49" t="s">
        <v>340</v>
      </c>
      <c r="C47" s="55" t="s">
        <v>512</v>
      </c>
      <c r="D47" s="55" t="s">
        <v>123</v>
      </c>
      <c r="E47" s="52">
        <f>VLOOKUP(B47,'Nilai Raport'!$B$2:$D$215,3,0)</f>
        <v>81.538461538461533</v>
      </c>
      <c r="F47" s="45" cm="1">
        <f t="array" ref="F47">ROUND(E47:E47,0)</f>
        <v>82</v>
      </c>
      <c r="G47" s="50">
        <v>2</v>
      </c>
      <c r="H47" s="49">
        <v>4</v>
      </c>
      <c r="I47" s="49">
        <v>3</v>
      </c>
      <c r="J47" s="50">
        <v>1</v>
      </c>
      <c r="K47" s="50">
        <v>2</v>
      </c>
      <c r="L47" s="50">
        <v>4</v>
      </c>
      <c r="M47" s="50">
        <v>3</v>
      </c>
      <c r="N47" s="49">
        <v>2</v>
      </c>
      <c r="O47" s="49">
        <v>2</v>
      </c>
      <c r="P47" s="50">
        <v>5</v>
      </c>
      <c r="Q47" s="59">
        <f t="shared" si="3"/>
        <v>28</v>
      </c>
      <c r="R47" s="50">
        <v>3</v>
      </c>
      <c r="S47" s="50">
        <v>3</v>
      </c>
      <c r="T47" s="50">
        <v>3</v>
      </c>
      <c r="U47" s="50">
        <v>3</v>
      </c>
      <c r="V47" s="50">
        <v>4</v>
      </c>
      <c r="W47" s="50">
        <v>3</v>
      </c>
      <c r="X47" s="50">
        <v>3</v>
      </c>
      <c r="Y47" s="50">
        <v>3</v>
      </c>
      <c r="Z47" s="50">
        <v>3</v>
      </c>
      <c r="AA47" s="50">
        <v>3</v>
      </c>
      <c r="AB47" s="50">
        <v>4</v>
      </c>
      <c r="AC47" s="50">
        <v>5</v>
      </c>
      <c r="AD47" s="50">
        <v>3</v>
      </c>
      <c r="AE47" s="50">
        <v>4</v>
      </c>
      <c r="AF47" s="50">
        <v>4</v>
      </c>
      <c r="AG47" s="66">
        <v>4</v>
      </c>
      <c r="AH47" s="49">
        <v>3</v>
      </c>
      <c r="AI47" s="50">
        <v>4</v>
      </c>
      <c r="AJ47" s="66">
        <v>5</v>
      </c>
      <c r="AK47" s="60">
        <f t="shared" si="4"/>
        <v>67</v>
      </c>
      <c r="AL47" s="49">
        <v>4</v>
      </c>
      <c r="AM47" s="50">
        <v>4</v>
      </c>
      <c r="AN47" s="50">
        <v>2</v>
      </c>
      <c r="AO47" s="49">
        <v>5</v>
      </c>
      <c r="AP47" s="49">
        <v>4</v>
      </c>
      <c r="AQ47" s="50">
        <v>4</v>
      </c>
      <c r="AR47" s="50">
        <v>5</v>
      </c>
      <c r="AS47" s="49">
        <v>5</v>
      </c>
      <c r="AT47" s="49">
        <v>5</v>
      </c>
      <c r="AU47" s="61">
        <f t="shared" si="5"/>
        <v>38</v>
      </c>
    </row>
    <row r="48" spans="1:47" x14ac:dyDescent="0.25">
      <c r="A48" s="43">
        <v>47</v>
      </c>
      <c r="B48" s="48" t="s">
        <v>440</v>
      </c>
      <c r="C48" s="54" t="s">
        <v>512</v>
      </c>
      <c r="D48" s="54" t="s">
        <v>153</v>
      </c>
      <c r="E48" s="52">
        <f>VLOOKUP(B48,'Nilai Raport'!$B$2:$D$215,3,0)</f>
        <v>82.84615384615384</v>
      </c>
      <c r="F48" s="45" cm="1">
        <f t="array" ref="F48">ROUND(E48:E48,0)</f>
        <v>83</v>
      </c>
      <c r="G48" s="50">
        <v>5</v>
      </c>
      <c r="H48" s="48">
        <v>5</v>
      </c>
      <c r="I48" s="48">
        <v>5</v>
      </c>
      <c r="J48" s="50">
        <v>5</v>
      </c>
      <c r="K48" s="50">
        <v>3</v>
      </c>
      <c r="L48" s="50">
        <v>4</v>
      </c>
      <c r="M48" s="50">
        <v>5</v>
      </c>
      <c r="N48" s="48">
        <v>5</v>
      </c>
      <c r="O48" s="48">
        <v>5</v>
      </c>
      <c r="P48" s="50">
        <v>3</v>
      </c>
      <c r="Q48" s="59">
        <f t="shared" si="3"/>
        <v>45</v>
      </c>
      <c r="R48" s="50">
        <v>4</v>
      </c>
      <c r="S48" s="50">
        <v>3</v>
      </c>
      <c r="T48" s="50">
        <v>4</v>
      </c>
      <c r="U48" s="50">
        <v>3</v>
      </c>
      <c r="V48" s="50">
        <v>4</v>
      </c>
      <c r="W48" s="50">
        <v>2</v>
      </c>
      <c r="X48" s="50">
        <v>3</v>
      </c>
      <c r="Y48" s="50">
        <v>3</v>
      </c>
      <c r="Z48" s="50">
        <v>4</v>
      </c>
      <c r="AA48" s="50">
        <v>4</v>
      </c>
      <c r="AB48" s="50">
        <v>4</v>
      </c>
      <c r="AC48" s="50">
        <v>4</v>
      </c>
      <c r="AD48" s="50">
        <v>4</v>
      </c>
      <c r="AE48" s="50">
        <v>4</v>
      </c>
      <c r="AF48" s="50">
        <v>4</v>
      </c>
      <c r="AG48" s="62">
        <v>4</v>
      </c>
      <c r="AH48" s="48">
        <v>3</v>
      </c>
      <c r="AI48" s="50">
        <v>4</v>
      </c>
      <c r="AJ48" s="62">
        <v>3</v>
      </c>
      <c r="AK48" s="60">
        <f t="shared" si="4"/>
        <v>68</v>
      </c>
      <c r="AL48" s="48">
        <v>4</v>
      </c>
      <c r="AM48" s="50">
        <v>3</v>
      </c>
      <c r="AN48" s="50">
        <v>3</v>
      </c>
      <c r="AO48" s="48">
        <v>4</v>
      </c>
      <c r="AP48" s="48">
        <v>4</v>
      </c>
      <c r="AQ48" s="50">
        <v>4</v>
      </c>
      <c r="AR48" s="50">
        <v>4</v>
      </c>
      <c r="AS48" s="48">
        <v>5</v>
      </c>
      <c r="AT48" s="48">
        <v>5</v>
      </c>
      <c r="AU48" s="61">
        <f t="shared" si="5"/>
        <v>36</v>
      </c>
    </row>
    <row r="49" spans="1:47" x14ac:dyDescent="0.25">
      <c r="A49" s="43">
        <v>48</v>
      </c>
      <c r="B49" s="49" t="s">
        <v>441</v>
      </c>
      <c r="C49" s="55" t="s">
        <v>511</v>
      </c>
      <c r="D49" s="55" t="s">
        <v>153</v>
      </c>
      <c r="E49" s="52">
        <f>VLOOKUP(B49,'Nilai Raport'!$B$2:$D$215,3,0)</f>
        <v>83.92307692307692</v>
      </c>
      <c r="F49" s="45" cm="1">
        <f t="array" ref="F49">ROUND(E49:E49,0)</f>
        <v>84</v>
      </c>
      <c r="G49" s="50">
        <v>5</v>
      </c>
      <c r="H49" s="49">
        <v>5</v>
      </c>
      <c r="I49" s="49">
        <v>5</v>
      </c>
      <c r="J49" s="50">
        <v>5</v>
      </c>
      <c r="K49" s="50">
        <v>4</v>
      </c>
      <c r="L49" s="50">
        <v>5</v>
      </c>
      <c r="M49" s="50">
        <v>4</v>
      </c>
      <c r="N49" s="49">
        <v>5</v>
      </c>
      <c r="O49" s="49">
        <v>4</v>
      </c>
      <c r="P49" s="50">
        <v>5</v>
      </c>
      <c r="Q49" s="59">
        <f t="shared" si="3"/>
        <v>47</v>
      </c>
      <c r="R49" s="50">
        <v>4</v>
      </c>
      <c r="S49" s="50">
        <v>3</v>
      </c>
      <c r="T49" s="50">
        <v>3</v>
      </c>
      <c r="U49" s="50">
        <v>4</v>
      </c>
      <c r="V49" s="50">
        <v>5</v>
      </c>
      <c r="W49" s="50">
        <v>3</v>
      </c>
      <c r="X49" s="50">
        <v>4</v>
      </c>
      <c r="Y49" s="50">
        <v>3</v>
      </c>
      <c r="Z49" s="50">
        <v>4</v>
      </c>
      <c r="AA49" s="50">
        <v>4</v>
      </c>
      <c r="AB49" s="50">
        <v>3</v>
      </c>
      <c r="AC49" s="50">
        <v>5</v>
      </c>
      <c r="AD49" s="50">
        <v>4</v>
      </c>
      <c r="AE49" s="50">
        <v>4</v>
      </c>
      <c r="AF49" s="50">
        <v>4</v>
      </c>
      <c r="AG49" s="66">
        <v>3</v>
      </c>
      <c r="AH49" s="49">
        <v>5</v>
      </c>
      <c r="AI49" s="50">
        <v>4</v>
      </c>
      <c r="AJ49" s="66">
        <v>5</v>
      </c>
      <c r="AK49" s="60">
        <f t="shared" si="4"/>
        <v>74</v>
      </c>
      <c r="AL49" s="49">
        <v>5</v>
      </c>
      <c r="AM49" s="50">
        <v>3</v>
      </c>
      <c r="AN49" s="50">
        <v>2</v>
      </c>
      <c r="AO49" s="49">
        <v>3</v>
      </c>
      <c r="AP49" s="49">
        <v>3</v>
      </c>
      <c r="AQ49" s="50">
        <v>3</v>
      </c>
      <c r="AR49" s="50">
        <v>4</v>
      </c>
      <c r="AS49" s="49">
        <v>5</v>
      </c>
      <c r="AT49" s="49">
        <v>5</v>
      </c>
      <c r="AU49" s="61">
        <f t="shared" si="5"/>
        <v>33</v>
      </c>
    </row>
    <row r="50" spans="1:47" x14ac:dyDescent="0.25">
      <c r="A50" s="43">
        <v>49</v>
      </c>
      <c r="B50" s="48" t="s">
        <v>442</v>
      </c>
      <c r="C50" s="54" t="s">
        <v>512</v>
      </c>
      <c r="D50" s="54" t="s">
        <v>153</v>
      </c>
      <c r="E50" s="52">
        <f>VLOOKUP(B50,'Nilai Raport'!$B$2:$D$215,3,0)</f>
        <v>85</v>
      </c>
      <c r="F50" s="45" cm="1">
        <f t="array" ref="F50">ROUND(E50:E50,0)</f>
        <v>85</v>
      </c>
      <c r="G50" s="50">
        <v>4</v>
      </c>
      <c r="H50" s="48">
        <v>5</v>
      </c>
      <c r="I50" s="48">
        <v>4</v>
      </c>
      <c r="J50" s="50">
        <v>5</v>
      </c>
      <c r="K50" s="50">
        <v>4</v>
      </c>
      <c r="L50" s="50">
        <v>5</v>
      </c>
      <c r="M50" s="50">
        <v>5</v>
      </c>
      <c r="N50" s="48">
        <v>5</v>
      </c>
      <c r="O50" s="48">
        <v>5</v>
      </c>
      <c r="P50" s="50">
        <v>5</v>
      </c>
      <c r="Q50" s="59">
        <f t="shared" si="3"/>
        <v>47</v>
      </c>
      <c r="R50" s="50">
        <v>4</v>
      </c>
      <c r="S50" s="50">
        <v>4</v>
      </c>
      <c r="T50" s="50">
        <v>5</v>
      </c>
      <c r="U50" s="50">
        <v>4</v>
      </c>
      <c r="V50" s="50">
        <v>3</v>
      </c>
      <c r="W50" s="50">
        <v>3</v>
      </c>
      <c r="X50" s="50">
        <v>4</v>
      </c>
      <c r="Y50" s="50">
        <v>4</v>
      </c>
      <c r="Z50" s="50">
        <v>4</v>
      </c>
      <c r="AA50" s="50">
        <v>4</v>
      </c>
      <c r="AB50" s="50">
        <v>4</v>
      </c>
      <c r="AC50" s="50">
        <v>4</v>
      </c>
      <c r="AD50" s="50">
        <v>4</v>
      </c>
      <c r="AE50" s="50">
        <v>5</v>
      </c>
      <c r="AF50" s="50">
        <v>4</v>
      </c>
      <c r="AG50" s="62">
        <v>4</v>
      </c>
      <c r="AH50" s="48">
        <v>4</v>
      </c>
      <c r="AI50" s="50">
        <v>4</v>
      </c>
      <c r="AJ50" s="62">
        <v>4</v>
      </c>
      <c r="AK50" s="60">
        <f t="shared" si="4"/>
        <v>76</v>
      </c>
      <c r="AL50" s="48">
        <v>4</v>
      </c>
      <c r="AM50" s="50">
        <v>4</v>
      </c>
      <c r="AN50" s="50">
        <v>3</v>
      </c>
      <c r="AO50" s="48">
        <v>5</v>
      </c>
      <c r="AP50" s="48">
        <v>5</v>
      </c>
      <c r="AQ50" s="50">
        <v>5</v>
      </c>
      <c r="AR50" s="50">
        <v>5</v>
      </c>
      <c r="AS50" s="48">
        <v>4</v>
      </c>
      <c r="AT50" s="48">
        <v>5</v>
      </c>
      <c r="AU50" s="61">
        <f t="shared" si="5"/>
        <v>40</v>
      </c>
    </row>
    <row r="51" spans="1:47" x14ac:dyDescent="0.25">
      <c r="A51" s="43">
        <v>50</v>
      </c>
      <c r="B51" s="49" t="s">
        <v>444</v>
      </c>
      <c r="C51" s="55" t="s">
        <v>512</v>
      </c>
      <c r="D51" s="55" t="s">
        <v>153</v>
      </c>
      <c r="E51" s="52">
        <f>VLOOKUP(B51,'Nilai Raport'!$B$2:$D$215,3,0)</f>
        <v>83.615384615384613</v>
      </c>
      <c r="F51" s="45" cm="1">
        <f t="array" ref="F51">ROUND(E51:E51,0)</f>
        <v>84</v>
      </c>
      <c r="G51" s="50">
        <v>3</v>
      </c>
      <c r="H51" s="49">
        <v>3</v>
      </c>
      <c r="I51" s="49">
        <v>2</v>
      </c>
      <c r="J51" s="50">
        <v>2</v>
      </c>
      <c r="K51" s="50">
        <v>3</v>
      </c>
      <c r="L51" s="50">
        <v>2</v>
      </c>
      <c r="M51" s="50">
        <v>1</v>
      </c>
      <c r="N51" s="49">
        <v>3</v>
      </c>
      <c r="O51" s="49">
        <v>3</v>
      </c>
      <c r="P51" s="50">
        <v>3</v>
      </c>
      <c r="Q51" s="59">
        <f t="shared" si="3"/>
        <v>25</v>
      </c>
      <c r="R51" s="50">
        <v>4</v>
      </c>
      <c r="S51" s="50">
        <v>3</v>
      </c>
      <c r="T51" s="50">
        <v>3</v>
      </c>
      <c r="U51" s="50">
        <v>3</v>
      </c>
      <c r="V51" s="50">
        <v>3</v>
      </c>
      <c r="W51" s="50">
        <v>3</v>
      </c>
      <c r="X51" s="50">
        <v>3</v>
      </c>
      <c r="Y51" s="50">
        <v>3</v>
      </c>
      <c r="Z51" s="50">
        <v>3</v>
      </c>
      <c r="AA51" s="50">
        <v>3</v>
      </c>
      <c r="AB51" s="50">
        <v>3</v>
      </c>
      <c r="AC51" s="50">
        <v>3</v>
      </c>
      <c r="AD51" s="50">
        <v>4</v>
      </c>
      <c r="AE51" s="50">
        <v>3</v>
      </c>
      <c r="AF51" s="50">
        <v>3</v>
      </c>
      <c r="AG51" s="66">
        <v>4</v>
      </c>
      <c r="AH51" s="49">
        <v>3</v>
      </c>
      <c r="AI51" s="50">
        <v>3</v>
      </c>
      <c r="AJ51" s="66">
        <v>3</v>
      </c>
      <c r="AK51" s="60">
        <f t="shared" si="4"/>
        <v>60</v>
      </c>
      <c r="AL51" s="49">
        <v>4</v>
      </c>
      <c r="AM51" s="50">
        <v>3</v>
      </c>
      <c r="AN51" s="50">
        <v>3</v>
      </c>
      <c r="AO51" s="49">
        <v>5</v>
      </c>
      <c r="AP51" s="49">
        <v>4</v>
      </c>
      <c r="AQ51" s="50">
        <v>3</v>
      </c>
      <c r="AR51" s="50">
        <v>3</v>
      </c>
      <c r="AS51" s="49">
        <v>3</v>
      </c>
      <c r="AT51" s="49">
        <v>5</v>
      </c>
      <c r="AU51" s="61">
        <f t="shared" si="5"/>
        <v>33</v>
      </c>
    </row>
    <row r="52" spans="1:47" s="79" customFormat="1" x14ac:dyDescent="0.25">
      <c r="A52" s="71">
        <v>51</v>
      </c>
      <c r="B52" s="80" t="s">
        <v>446</v>
      </c>
      <c r="C52" s="81" t="s">
        <v>512</v>
      </c>
      <c r="D52" s="81" t="s">
        <v>153</v>
      </c>
      <c r="E52" s="82">
        <f>VLOOKUP(B52,'Nilai Raport'!$B$2:$D$215,3,0)</f>
        <v>83.92307692307692</v>
      </c>
      <c r="F52" s="75" cm="1">
        <f t="array" ref="F52">ROUND(E52:E52,0)</f>
        <v>84</v>
      </c>
      <c r="G52" s="76">
        <v>3</v>
      </c>
      <c r="H52" s="80">
        <v>3</v>
      </c>
      <c r="I52" s="80">
        <v>3</v>
      </c>
      <c r="J52" s="50">
        <v>1</v>
      </c>
      <c r="K52" s="50">
        <v>3</v>
      </c>
      <c r="L52" s="50">
        <v>2</v>
      </c>
      <c r="M52" s="76">
        <v>1</v>
      </c>
      <c r="N52" s="80">
        <v>3</v>
      </c>
      <c r="O52" s="80">
        <v>5</v>
      </c>
      <c r="P52" s="50">
        <v>5</v>
      </c>
      <c r="Q52" s="75">
        <f t="shared" si="3"/>
        <v>29</v>
      </c>
      <c r="R52" s="50">
        <v>5</v>
      </c>
      <c r="S52" s="50">
        <v>5</v>
      </c>
      <c r="T52" s="76">
        <v>3</v>
      </c>
      <c r="U52" s="76">
        <v>5</v>
      </c>
      <c r="V52" s="76">
        <v>5</v>
      </c>
      <c r="W52" s="50">
        <v>5</v>
      </c>
      <c r="X52" s="76">
        <v>4</v>
      </c>
      <c r="Y52" s="76">
        <v>5</v>
      </c>
      <c r="Z52" s="76">
        <v>5</v>
      </c>
      <c r="AA52" s="76">
        <v>5</v>
      </c>
      <c r="AB52" s="76">
        <v>5</v>
      </c>
      <c r="AC52" s="76">
        <v>5</v>
      </c>
      <c r="AD52" s="76">
        <v>4</v>
      </c>
      <c r="AE52" s="76">
        <v>5</v>
      </c>
      <c r="AF52" s="76">
        <v>4</v>
      </c>
      <c r="AG52" s="80">
        <v>5</v>
      </c>
      <c r="AH52" s="80">
        <v>5</v>
      </c>
      <c r="AI52" s="76">
        <v>5</v>
      </c>
      <c r="AJ52" s="80">
        <v>5</v>
      </c>
      <c r="AK52" s="77">
        <f t="shared" si="4"/>
        <v>90</v>
      </c>
      <c r="AL52" s="80">
        <v>5</v>
      </c>
      <c r="AM52" s="76">
        <v>4</v>
      </c>
      <c r="AN52" s="76">
        <v>4</v>
      </c>
      <c r="AO52" s="80">
        <v>4</v>
      </c>
      <c r="AP52" s="80">
        <v>5</v>
      </c>
      <c r="AQ52" s="76">
        <v>4</v>
      </c>
      <c r="AR52" s="76">
        <v>5</v>
      </c>
      <c r="AS52" s="80">
        <v>4</v>
      </c>
      <c r="AT52" s="80">
        <v>5</v>
      </c>
      <c r="AU52" s="78">
        <f t="shared" si="5"/>
        <v>40</v>
      </c>
    </row>
    <row r="53" spans="1:47" x14ac:dyDescent="0.25">
      <c r="A53" s="43">
        <v>52</v>
      </c>
      <c r="B53" s="49" t="s">
        <v>447</v>
      </c>
      <c r="C53" s="55" t="s">
        <v>512</v>
      </c>
      <c r="D53" s="55" t="s">
        <v>153</v>
      </c>
      <c r="E53" s="52">
        <f>VLOOKUP(B53,'Nilai Raport'!$B$2:$D$215,3,0)</f>
        <v>82.307692307692307</v>
      </c>
      <c r="F53" s="45" cm="1">
        <f t="array" ref="F53">ROUND(E53:E53,0)</f>
        <v>82</v>
      </c>
      <c r="G53" s="50">
        <v>5</v>
      </c>
      <c r="H53" s="49">
        <v>5</v>
      </c>
      <c r="I53" s="49">
        <v>5</v>
      </c>
      <c r="J53" s="50">
        <v>4</v>
      </c>
      <c r="K53" s="50">
        <v>4</v>
      </c>
      <c r="L53" s="50">
        <v>5</v>
      </c>
      <c r="M53" s="50">
        <v>5</v>
      </c>
      <c r="N53" s="49">
        <v>4</v>
      </c>
      <c r="O53" s="49">
        <v>5</v>
      </c>
      <c r="P53" s="50">
        <v>5</v>
      </c>
      <c r="Q53" s="59">
        <f t="shared" si="3"/>
        <v>47</v>
      </c>
      <c r="R53" s="50">
        <v>3</v>
      </c>
      <c r="S53" s="50">
        <v>3</v>
      </c>
      <c r="T53" s="50">
        <v>3</v>
      </c>
      <c r="U53" s="50">
        <v>4</v>
      </c>
      <c r="V53" s="50">
        <v>4</v>
      </c>
      <c r="W53" s="50">
        <v>3</v>
      </c>
      <c r="X53" s="50">
        <v>4</v>
      </c>
      <c r="Y53" s="50">
        <v>3</v>
      </c>
      <c r="Z53" s="50">
        <v>5</v>
      </c>
      <c r="AA53" s="50">
        <v>4</v>
      </c>
      <c r="AB53" s="50">
        <v>3</v>
      </c>
      <c r="AC53" s="50">
        <v>4</v>
      </c>
      <c r="AD53" s="50">
        <v>5</v>
      </c>
      <c r="AE53" s="50">
        <v>4</v>
      </c>
      <c r="AF53" s="50">
        <v>4</v>
      </c>
      <c r="AG53" s="66">
        <v>4</v>
      </c>
      <c r="AH53" s="49">
        <v>4</v>
      </c>
      <c r="AI53" s="50">
        <v>3</v>
      </c>
      <c r="AJ53" s="66">
        <v>4</v>
      </c>
      <c r="AK53" s="60">
        <f t="shared" si="4"/>
        <v>71</v>
      </c>
      <c r="AL53" s="49">
        <v>5</v>
      </c>
      <c r="AM53" s="50">
        <v>4</v>
      </c>
      <c r="AN53" s="50">
        <v>5</v>
      </c>
      <c r="AO53" s="49">
        <v>5</v>
      </c>
      <c r="AP53" s="49">
        <v>4</v>
      </c>
      <c r="AQ53" s="50">
        <v>5</v>
      </c>
      <c r="AR53" s="50">
        <v>5</v>
      </c>
      <c r="AS53" s="49">
        <v>5</v>
      </c>
      <c r="AT53" s="49">
        <v>5</v>
      </c>
      <c r="AU53" s="61">
        <f t="shared" si="5"/>
        <v>43</v>
      </c>
    </row>
    <row r="54" spans="1:47" s="79" customFormat="1" x14ac:dyDescent="0.25">
      <c r="A54" s="71">
        <v>53</v>
      </c>
      <c r="B54" s="80" t="s">
        <v>449</v>
      </c>
      <c r="C54" s="81" t="s">
        <v>512</v>
      </c>
      <c r="D54" s="81" t="s">
        <v>153</v>
      </c>
      <c r="E54" s="82">
        <f>VLOOKUP(B54,'Nilai Raport'!$B$2:$D$215,3,0)</f>
        <v>83.307692307692307</v>
      </c>
      <c r="F54" s="75" cm="1">
        <f t="array" ref="F54">ROUND(E54:E54,0)</f>
        <v>83</v>
      </c>
      <c r="G54" s="76">
        <v>3</v>
      </c>
      <c r="H54" s="80">
        <v>3</v>
      </c>
      <c r="I54" s="80">
        <v>4</v>
      </c>
      <c r="J54" s="50">
        <v>2</v>
      </c>
      <c r="K54" s="50">
        <v>1</v>
      </c>
      <c r="L54" s="50">
        <v>2</v>
      </c>
      <c r="M54" s="76">
        <v>5</v>
      </c>
      <c r="N54" s="80">
        <v>3</v>
      </c>
      <c r="O54" s="80">
        <v>3</v>
      </c>
      <c r="P54" s="50">
        <v>1</v>
      </c>
      <c r="Q54" s="75">
        <f t="shared" si="3"/>
        <v>27</v>
      </c>
      <c r="R54" s="50">
        <v>3</v>
      </c>
      <c r="S54" s="50">
        <v>3</v>
      </c>
      <c r="T54" s="76">
        <v>3</v>
      </c>
      <c r="U54" s="76">
        <v>4</v>
      </c>
      <c r="V54" s="76">
        <v>5</v>
      </c>
      <c r="W54" s="50">
        <v>4</v>
      </c>
      <c r="X54" s="76">
        <v>3</v>
      </c>
      <c r="Y54" s="76">
        <v>3</v>
      </c>
      <c r="Z54" s="76">
        <v>3</v>
      </c>
      <c r="AA54" s="76">
        <v>5</v>
      </c>
      <c r="AB54" s="76">
        <v>5</v>
      </c>
      <c r="AC54" s="76">
        <v>5</v>
      </c>
      <c r="AD54" s="76">
        <v>5</v>
      </c>
      <c r="AE54" s="76">
        <v>5</v>
      </c>
      <c r="AF54" s="76">
        <v>3</v>
      </c>
      <c r="AG54" s="80">
        <v>4</v>
      </c>
      <c r="AH54" s="80">
        <v>3</v>
      </c>
      <c r="AI54" s="76">
        <v>4</v>
      </c>
      <c r="AJ54" s="80">
        <v>4</v>
      </c>
      <c r="AK54" s="77">
        <f t="shared" si="4"/>
        <v>74</v>
      </c>
      <c r="AL54" s="80">
        <v>3</v>
      </c>
      <c r="AM54" s="76">
        <v>3</v>
      </c>
      <c r="AN54" s="76">
        <v>5</v>
      </c>
      <c r="AO54" s="80">
        <v>5</v>
      </c>
      <c r="AP54" s="80">
        <v>5</v>
      </c>
      <c r="AQ54" s="76">
        <v>5</v>
      </c>
      <c r="AR54" s="76">
        <v>5</v>
      </c>
      <c r="AS54" s="80">
        <v>5</v>
      </c>
      <c r="AT54" s="80">
        <v>5</v>
      </c>
      <c r="AU54" s="78">
        <f t="shared" si="5"/>
        <v>41</v>
      </c>
    </row>
    <row r="55" spans="1:47" x14ac:dyDescent="0.25">
      <c r="A55" s="43">
        <v>54</v>
      </c>
      <c r="B55" s="49" t="s">
        <v>452</v>
      </c>
      <c r="C55" s="55" t="s">
        <v>512</v>
      </c>
      <c r="D55" s="55" t="s">
        <v>153</v>
      </c>
      <c r="E55" s="52">
        <f>VLOOKUP(B55,'Nilai Raport'!$B$2:$D$215,3,0)</f>
        <v>84.384615384615387</v>
      </c>
      <c r="F55" s="45" cm="1">
        <f t="array" ref="F55">ROUND(E55:E55,0)</f>
        <v>84</v>
      </c>
      <c r="G55" s="50">
        <v>3</v>
      </c>
      <c r="H55" s="49">
        <v>3</v>
      </c>
      <c r="I55" s="49">
        <v>3</v>
      </c>
      <c r="J55" s="50">
        <v>4</v>
      </c>
      <c r="K55" s="50">
        <v>3</v>
      </c>
      <c r="L55" s="50">
        <v>2</v>
      </c>
      <c r="M55" s="50">
        <v>2</v>
      </c>
      <c r="N55" s="49">
        <v>3</v>
      </c>
      <c r="O55" s="49">
        <v>3</v>
      </c>
      <c r="P55" s="50">
        <v>1</v>
      </c>
      <c r="Q55" s="59">
        <f t="shared" si="3"/>
        <v>27</v>
      </c>
      <c r="R55" s="50">
        <v>3</v>
      </c>
      <c r="S55" s="50">
        <v>2</v>
      </c>
      <c r="T55" s="50">
        <v>3</v>
      </c>
      <c r="U55" s="50">
        <v>3</v>
      </c>
      <c r="V55" s="50">
        <v>4</v>
      </c>
      <c r="W55" s="50">
        <v>3</v>
      </c>
      <c r="X55" s="50">
        <v>3</v>
      </c>
      <c r="Y55" s="50">
        <v>3</v>
      </c>
      <c r="Z55" s="50">
        <v>3</v>
      </c>
      <c r="AA55" s="50">
        <v>3</v>
      </c>
      <c r="AB55" s="50">
        <v>3</v>
      </c>
      <c r="AC55" s="50">
        <v>3</v>
      </c>
      <c r="AD55" s="50">
        <v>4</v>
      </c>
      <c r="AE55" s="50">
        <v>4</v>
      </c>
      <c r="AF55" s="50">
        <v>4</v>
      </c>
      <c r="AG55" s="66">
        <v>3</v>
      </c>
      <c r="AH55" s="49">
        <v>3</v>
      </c>
      <c r="AI55" s="50">
        <v>3</v>
      </c>
      <c r="AJ55" s="66">
        <v>3</v>
      </c>
      <c r="AK55" s="60">
        <f t="shared" si="4"/>
        <v>60</v>
      </c>
      <c r="AL55" s="49">
        <v>4</v>
      </c>
      <c r="AM55" s="50">
        <v>4</v>
      </c>
      <c r="AN55" s="50">
        <v>4</v>
      </c>
      <c r="AO55" s="49">
        <v>3</v>
      </c>
      <c r="AP55" s="49">
        <v>4</v>
      </c>
      <c r="AQ55" s="50">
        <v>3</v>
      </c>
      <c r="AR55" s="50">
        <v>4</v>
      </c>
      <c r="AS55" s="49">
        <v>4</v>
      </c>
      <c r="AT55" s="49">
        <v>3</v>
      </c>
      <c r="AU55" s="61">
        <f t="shared" si="5"/>
        <v>33</v>
      </c>
    </row>
    <row r="56" spans="1:47" x14ac:dyDescent="0.25">
      <c r="A56" s="43">
        <v>55</v>
      </c>
      <c r="B56" s="48" t="s">
        <v>453</v>
      </c>
      <c r="C56" s="54" t="s">
        <v>511</v>
      </c>
      <c r="D56" s="54" t="s">
        <v>153</v>
      </c>
      <c r="E56" s="52">
        <f>VLOOKUP(B56,'Nilai Raport'!$B$2:$D$215,3,0)</f>
        <v>81.769230769230774</v>
      </c>
      <c r="F56" s="45" cm="1">
        <f t="array" ref="F56">ROUND(E56:E56,0)</f>
        <v>82</v>
      </c>
      <c r="G56" s="50">
        <v>4</v>
      </c>
      <c r="H56" s="48">
        <v>5</v>
      </c>
      <c r="I56" s="48">
        <v>5</v>
      </c>
      <c r="J56" s="50">
        <v>4</v>
      </c>
      <c r="K56" s="50">
        <v>5</v>
      </c>
      <c r="L56" s="50">
        <v>4</v>
      </c>
      <c r="M56" s="50">
        <v>4</v>
      </c>
      <c r="N56" s="48">
        <v>5</v>
      </c>
      <c r="O56" s="48">
        <v>5</v>
      </c>
      <c r="P56" s="50">
        <v>5</v>
      </c>
      <c r="Q56" s="59">
        <f t="shared" si="3"/>
        <v>46</v>
      </c>
      <c r="R56" s="50">
        <v>5</v>
      </c>
      <c r="S56" s="50">
        <v>5</v>
      </c>
      <c r="T56" s="50">
        <v>4</v>
      </c>
      <c r="U56" s="50">
        <v>5</v>
      </c>
      <c r="V56" s="50">
        <v>4</v>
      </c>
      <c r="W56" s="50">
        <v>5</v>
      </c>
      <c r="X56" s="50">
        <v>4</v>
      </c>
      <c r="Y56" s="50">
        <v>4</v>
      </c>
      <c r="Z56" s="50">
        <v>4</v>
      </c>
      <c r="AA56" s="50">
        <v>5</v>
      </c>
      <c r="AB56" s="50">
        <v>5</v>
      </c>
      <c r="AC56" s="50">
        <v>5</v>
      </c>
      <c r="AD56" s="50">
        <v>5</v>
      </c>
      <c r="AE56" s="50">
        <v>5</v>
      </c>
      <c r="AF56" s="50">
        <v>4</v>
      </c>
      <c r="AG56" s="62">
        <v>5</v>
      </c>
      <c r="AH56" s="48">
        <v>5</v>
      </c>
      <c r="AI56" s="50">
        <v>5</v>
      </c>
      <c r="AJ56" s="62">
        <v>5</v>
      </c>
      <c r="AK56" s="60">
        <f t="shared" si="4"/>
        <v>89</v>
      </c>
      <c r="AL56" s="48">
        <v>4</v>
      </c>
      <c r="AM56" s="50">
        <v>4</v>
      </c>
      <c r="AN56" s="50">
        <v>4</v>
      </c>
      <c r="AO56" s="48">
        <v>5</v>
      </c>
      <c r="AP56" s="48">
        <v>4</v>
      </c>
      <c r="AQ56" s="50">
        <v>5</v>
      </c>
      <c r="AR56" s="50">
        <v>4</v>
      </c>
      <c r="AS56" s="48">
        <v>5</v>
      </c>
      <c r="AT56" s="48">
        <v>5</v>
      </c>
      <c r="AU56" s="61">
        <f t="shared" si="5"/>
        <v>40</v>
      </c>
    </row>
    <row r="57" spans="1:47" s="79" customFormat="1" x14ac:dyDescent="0.25">
      <c r="A57" s="71">
        <v>56</v>
      </c>
      <c r="B57" s="72" t="s">
        <v>454</v>
      </c>
      <c r="C57" s="73" t="s">
        <v>512</v>
      </c>
      <c r="D57" s="73" t="s">
        <v>153</v>
      </c>
      <c r="E57" s="82">
        <f>VLOOKUP(B57,'Nilai Raport'!$B$2:$D$215,3,0)</f>
        <v>84.615384615384613</v>
      </c>
      <c r="F57" s="75" cm="1">
        <f t="array" ref="F57">ROUND(E57:E57,0)</f>
        <v>85</v>
      </c>
      <c r="G57" s="76">
        <v>2</v>
      </c>
      <c r="H57" s="72">
        <v>2</v>
      </c>
      <c r="I57" s="72">
        <v>3</v>
      </c>
      <c r="J57" s="50">
        <v>3</v>
      </c>
      <c r="K57" s="50">
        <v>3</v>
      </c>
      <c r="L57" s="50">
        <v>3</v>
      </c>
      <c r="M57" s="76">
        <v>3</v>
      </c>
      <c r="N57" s="72">
        <v>3</v>
      </c>
      <c r="O57" s="72">
        <v>3</v>
      </c>
      <c r="P57" s="50">
        <v>4</v>
      </c>
      <c r="Q57" s="75">
        <f t="shared" si="3"/>
        <v>29</v>
      </c>
      <c r="R57" s="50">
        <v>4</v>
      </c>
      <c r="S57" s="50">
        <v>4</v>
      </c>
      <c r="T57" s="76">
        <v>5</v>
      </c>
      <c r="U57" s="76">
        <v>5</v>
      </c>
      <c r="V57" s="76">
        <v>4</v>
      </c>
      <c r="W57" s="50">
        <v>4</v>
      </c>
      <c r="X57" s="76">
        <v>5</v>
      </c>
      <c r="Y57" s="76">
        <v>5</v>
      </c>
      <c r="Z57" s="76">
        <v>4</v>
      </c>
      <c r="AA57" s="76">
        <v>4</v>
      </c>
      <c r="AB57" s="76">
        <v>3</v>
      </c>
      <c r="AC57" s="76">
        <v>5</v>
      </c>
      <c r="AD57" s="76">
        <v>5</v>
      </c>
      <c r="AE57" s="76">
        <v>5</v>
      </c>
      <c r="AF57" s="76">
        <v>5</v>
      </c>
      <c r="AG57" s="72">
        <v>5</v>
      </c>
      <c r="AH57" s="72">
        <v>2</v>
      </c>
      <c r="AI57" s="76">
        <v>2</v>
      </c>
      <c r="AJ57" s="72">
        <v>2</v>
      </c>
      <c r="AK57" s="77">
        <f t="shared" si="4"/>
        <v>78</v>
      </c>
      <c r="AL57" s="72">
        <v>5</v>
      </c>
      <c r="AM57" s="76">
        <v>4</v>
      </c>
      <c r="AN57" s="76">
        <v>5</v>
      </c>
      <c r="AO57" s="72">
        <v>4</v>
      </c>
      <c r="AP57" s="72">
        <v>5</v>
      </c>
      <c r="AQ57" s="76">
        <v>4</v>
      </c>
      <c r="AR57" s="76">
        <v>5</v>
      </c>
      <c r="AS57" s="72">
        <v>5</v>
      </c>
      <c r="AT57" s="72">
        <v>5</v>
      </c>
      <c r="AU57" s="78">
        <f t="shared" si="5"/>
        <v>42</v>
      </c>
    </row>
    <row r="58" spans="1:47" x14ac:dyDescent="0.25">
      <c r="A58" s="43">
        <v>57</v>
      </c>
      <c r="B58" s="48" t="s">
        <v>455</v>
      </c>
      <c r="C58" s="54" t="s">
        <v>512</v>
      </c>
      <c r="D58" s="54" t="s">
        <v>153</v>
      </c>
      <c r="E58" s="52">
        <f>VLOOKUP(B58,'Nilai Raport'!$B$2:$D$215,3,0)</f>
        <v>84.307692307692307</v>
      </c>
      <c r="F58" s="45" cm="1">
        <f t="array" ref="F58">ROUND(E58:E58,0)</f>
        <v>84</v>
      </c>
      <c r="G58" s="50">
        <v>5</v>
      </c>
      <c r="H58" s="48">
        <v>4</v>
      </c>
      <c r="I58" s="48">
        <v>4</v>
      </c>
      <c r="J58" s="50">
        <v>4</v>
      </c>
      <c r="K58" s="50">
        <v>5</v>
      </c>
      <c r="L58" s="50">
        <v>4</v>
      </c>
      <c r="M58" s="50">
        <v>4</v>
      </c>
      <c r="N58" s="48">
        <v>4</v>
      </c>
      <c r="O58" s="48">
        <v>4</v>
      </c>
      <c r="P58" s="50">
        <v>3</v>
      </c>
      <c r="Q58" s="59">
        <f t="shared" si="3"/>
        <v>41</v>
      </c>
      <c r="R58" s="50">
        <v>4</v>
      </c>
      <c r="S58" s="50">
        <v>5</v>
      </c>
      <c r="T58" s="50">
        <v>5</v>
      </c>
      <c r="U58" s="50">
        <v>4</v>
      </c>
      <c r="V58" s="50">
        <v>5</v>
      </c>
      <c r="W58" s="50">
        <v>4</v>
      </c>
      <c r="X58" s="50">
        <v>5</v>
      </c>
      <c r="Y58" s="50">
        <v>5</v>
      </c>
      <c r="Z58" s="50">
        <v>5</v>
      </c>
      <c r="AA58" s="50">
        <v>4</v>
      </c>
      <c r="AB58" s="50">
        <v>4</v>
      </c>
      <c r="AC58" s="50">
        <v>5</v>
      </c>
      <c r="AD58" s="50">
        <v>4</v>
      </c>
      <c r="AE58" s="50">
        <v>5</v>
      </c>
      <c r="AF58" s="50">
        <v>5</v>
      </c>
      <c r="AG58" s="62">
        <v>4</v>
      </c>
      <c r="AH58" s="48">
        <v>5</v>
      </c>
      <c r="AI58" s="50">
        <v>5</v>
      </c>
      <c r="AJ58" s="62">
        <v>5</v>
      </c>
      <c r="AK58" s="60">
        <f t="shared" si="4"/>
        <v>88</v>
      </c>
      <c r="AL58" s="48">
        <v>4</v>
      </c>
      <c r="AM58" s="50">
        <v>3</v>
      </c>
      <c r="AN58" s="50">
        <v>3</v>
      </c>
      <c r="AO58" s="48">
        <v>3</v>
      </c>
      <c r="AP58" s="48">
        <v>4</v>
      </c>
      <c r="AQ58" s="50">
        <v>3</v>
      </c>
      <c r="AR58" s="50">
        <v>4</v>
      </c>
      <c r="AS58" s="48">
        <v>4</v>
      </c>
      <c r="AT58" s="48">
        <v>4</v>
      </c>
      <c r="AU58" s="61">
        <f t="shared" si="5"/>
        <v>32</v>
      </c>
    </row>
    <row r="59" spans="1:47" x14ac:dyDescent="0.25">
      <c r="A59" s="43">
        <v>58</v>
      </c>
      <c r="B59" s="42" t="s">
        <v>456</v>
      </c>
      <c r="C59" s="55" t="s">
        <v>512</v>
      </c>
      <c r="D59" s="55" t="s">
        <v>153</v>
      </c>
      <c r="E59" s="52">
        <f>VLOOKUP(B59,'Nilai Raport'!$B$2:$D$215,3,0)</f>
        <v>82.84615384615384</v>
      </c>
      <c r="F59" s="45" cm="1">
        <f t="array" ref="F59">ROUND(E59:E59,0)</f>
        <v>83</v>
      </c>
      <c r="G59" s="50">
        <v>3</v>
      </c>
      <c r="H59" s="49">
        <v>4</v>
      </c>
      <c r="I59" s="49">
        <v>4</v>
      </c>
      <c r="J59" s="50">
        <v>3</v>
      </c>
      <c r="K59" s="50">
        <v>4</v>
      </c>
      <c r="L59" s="50">
        <v>4</v>
      </c>
      <c r="M59" s="50">
        <v>4</v>
      </c>
      <c r="N59" s="49">
        <v>4</v>
      </c>
      <c r="O59" s="49">
        <v>4</v>
      </c>
      <c r="P59" s="50">
        <v>4</v>
      </c>
      <c r="Q59" s="59">
        <f t="shared" si="3"/>
        <v>38</v>
      </c>
      <c r="R59" s="50">
        <v>3</v>
      </c>
      <c r="S59" s="50">
        <v>3</v>
      </c>
      <c r="T59" s="50">
        <v>3</v>
      </c>
      <c r="U59" s="50">
        <v>4</v>
      </c>
      <c r="V59" s="50">
        <v>4</v>
      </c>
      <c r="W59" s="50">
        <v>4</v>
      </c>
      <c r="X59" s="50">
        <v>5</v>
      </c>
      <c r="Y59" s="50">
        <v>4</v>
      </c>
      <c r="Z59" s="50">
        <v>4</v>
      </c>
      <c r="AA59" s="50">
        <v>5</v>
      </c>
      <c r="AB59" s="50">
        <v>4</v>
      </c>
      <c r="AC59" s="50">
        <v>4</v>
      </c>
      <c r="AD59" s="50">
        <v>4</v>
      </c>
      <c r="AE59" s="50">
        <v>4</v>
      </c>
      <c r="AF59" s="50">
        <v>4</v>
      </c>
      <c r="AG59" s="66">
        <v>4</v>
      </c>
      <c r="AH59" s="49">
        <v>4</v>
      </c>
      <c r="AI59" s="50">
        <v>3</v>
      </c>
      <c r="AJ59" s="66">
        <v>4</v>
      </c>
      <c r="AK59" s="60">
        <f t="shared" si="4"/>
        <v>74</v>
      </c>
      <c r="AL59" s="49">
        <v>4</v>
      </c>
      <c r="AM59" s="50">
        <v>4</v>
      </c>
      <c r="AN59" s="50">
        <v>5</v>
      </c>
      <c r="AO59" s="49">
        <v>5</v>
      </c>
      <c r="AP59" s="49">
        <v>5</v>
      </c>
      <c r="AQ59" s="50">
        <v>5</v>
      </c>
      <c r="AR59" s="50">
        <v>5</v>
      </c>
      <c r="AS59" s="49">
        <v>5</v>
      </c>
      <c r="AT59" s="49">
        <v>5</v>
      </c>
      <c r="AU59" s="61">
        <f t="shared" si="5"/>
        <v>43</v>
      </c>
    </row>
    <row r="60" spans="1:47" x14ac:dyDescent="0.25">
      <c r="A60" s="43">
        <v>59</v>
      </c>
      <c r="B60" s="48" t="s">
        <v>458</v>
      </c>
      <c r="C60" s="54" t="s">
        <v>512</v>
      </c>
      <c r="D60" s="54" t="s">
        <v>153</v>
      </c>
      <c r="E60" s="52">
        <f>VLOOKUP(B60,'Nilai Raport'!$B$2:$D$215,3,0)</f>
        <v>83.07692307692308</v>
      </c>
      <c r="F60" s="45" cm="1">
        <f t="array" ref="F60">ROUND(E60:E60,0)</f>
        <v>83</v>
      </c>
      <c r="G60" s="50">
        <v>5</v>
      </c>
      <c r="H60" s="48">
        <v>5</v>
      </c>
      <c r="I60" s="48">
        <v>5</v>
      </c>
      <c r="J60" s="50">
        <v>1</v>
      </c>
      <c r="K60" s="50">
        <v>3</v>
      </c>
      <c r="L60" s="50">
        <v>2</v>
      </c>
      <c r="M60" s="50">
        <v>3</v>
      </c>
      <c r="N60" s="48">
        <v>3</v>
      </c>
      <c r="O60" s="48">
        <v>2</v>
      </c>
      <c r="P60" s="50">
        <v>4</v>
      </c>
      <c r="Q60" s="59">
        <f t="shared" si="3"/>
        <v>33</v>
      </c>
      <c r="R60" s="50">
        <v>5</v>
      </c>
      <c r="S60" s="50">
        <v>5</v>
      </c>
      <c r="T60" s="50">
        <v>5</v>
      </c>
      <c r="U60" s="50">
        <v>5</v>
      </c>
      <c r="V60" s="50">
        <v>5</v>
      </c>
      <c r="W60" s="50">
        <v>5</v>
      </c>
      <c r="X60" s="50">
        <v>4</v>
      </c>
      <c r="Y60" s="50">
        <v>5</v>
      </c>
      <c r="Z60" s="50">
        <v>5</v>
      </c>
      <c r="AA60" s="50">
        <v>4</v>
      </c>
      <c r="AB60" s="50">
        <v>4</v>
      </c>
      <c r="AC60" s="50">
        <v>5</v>
      </c>
      <c r="AD60" s="50">
        <v>5</v>
      </c>
      <c r="AE60" s="50">
        <v>5</v>
      </c>
      <c r="AF60" s="50">
        <v>5</v>
      </c>
      <c r="AG60" s="62">
        <v>5</v>
      </c>
      <c r="AH60" s="48">
        <v>5</v>
      </c>
      <c r="AI60" s="50">
        <v>5</v>
      </c>
      <c r="AJ60" s="62">
        <v>4</v>
      </c>
      <c r="AK60" s="60">
        <f t="shared" si="4"/>
        <v>91</v>
      </c>
      <c r="AL60" s="48">
        <v>5</v>
      </c>
      <c r="AM60" s="50">
        <v>4</v>
      </c>
      <c r="AN60" s="50">
        <v>4</v>
      </c>
      <c r="AO60" s="48">
        <v>5</v>
      </c>
      <c r="AP60" s="48">
        <v>4</v>
      </c>
      <c r="AQ60" s="50">
        <v>5</v>
      </c>
      <c r="AR60" s="50">
        <v>5</v>
      </c>
      <c r="AS60" s="48">
        <v>5</v>
      </c>
      <c r="AT60" s="48">
        <v>5</v>
      </c>
      <c r="AU60" s="61">
        <f t="shared" si="5"/>
        <v>42</v>
      </c>
    </row>
    <row r="61" spans="1:47" x14ac:dyDescent="0.25">
      <c r="A61" s="43">
        <v>60</v>
      </c>
      <c r="B61" s="49" t="s">
        <v>459</v>
      </c>
      <c r="C61" s="55" t="s">
        <v>512</v>
      </c>
      <c r="D61" s="55" t="s">
        <v>153</v>
      </c>
      <c r="E61" s="52">
        <f>VLOOKUP(B61,'Nilai Raport'!$B$2:$D$215,3,0)</f>
        <v>81.230769230769226</v>
      </c>
      <c r="F61" s="45" cm="1">
        <f t="array" ref="F61">ROUND(E61:E61,0)</f>
        <v>81</v>
      </c>
      <c r="G61" s="50">
        <v>3</v>
      </c>
      <c r="H61" s="49">
        <v>3</v>
      </c>
      <c r="I61" s="49">
        <v>3</v>
      </c>
      <c r="J61" s="50">
        <v>3</v>
      </c>
      <c r="K61" s="50">
        <v>4</v>
      </c>
      <c r="L61" s="50">
        <v>3</v>
      </c>
      <c r="M61" s="50">
        <v>5</v>
      </c>
      <c r="N61" s="49">
        <v>4</v>
      </c>
      <c r="O61" s="49">
        <v>4</v>
      </c>
      <c r="P61" s="50">
        <v>4</v>
      </c>
      <c r="Q61" s="59">
        <f t="shared" si="3"/>
        <v>36</v>
      </c>
      <c r="R61" s="50">
        <v>4</v>
      </c>
      <c r="S61" s="50">
        <v>4</v>
      </c>
      <c r="T61" s="50">
        <v>4</v>
      </c>
      <c r="U61" s="50">
        <v>3</v>
      </c>
      <c r="V61" s="50">
        <v>4</v>
      </c>
      <c r="W61" s="50">
        <v>3</v>
      </c>
      <c r="X61" s="50">
        <v>3</v>
      </c>
      <c r="Y61" s="50">
        <v>3</v>
      </c>
      <c r="Z61" s="50">
        <v>3</v>
      </c>
      <c r="AA61" s="50">
        <v>4</v>
      </c>
      <c r="AB61" s="50">
        <v>3</v>
      </c>
      <c r="AC61" s="50">
        <v>5</v>
      </c>
      <c r="AD61" s="50">
        <v>3</v>
      </c>
      <c r="AE61" s="50">
        <v>3</v>
      </c>
      <c r="AF61" s="50">
        <v>3</v>
      </c>
      <c r="AG61" s="66">
        <v>3</v>
      </c>
      <c r="AH61" s="49">
        <v>3</v>
      </c>
      <c r="AI61" s="50">
        <v>3</v>
      </c>
      <c r="AJ61" s="66">
        <v>5</v>
      </c>
      <c r="AK61" s="60">
        <f t="shared" si="4"/>
        <v>66</v>
      </c>
      <c r="AL61" s="49">
        <v>4</v>
      </c>
      <c r="AM61" s="50">
        <v>3</v>
      </c>
      <c r="AN61" s="50">
        <v>4</v>
      </c>
      <c r="AO61" s="49">
        <v>4</v>
      </c>
      <c r="AP61" s="49">
        <v>4</v>
      </c>
      <c r="AQ61" s="50">
        <v>4</v>
      </c>
      <c r="AR61" s="50">
        <v>4</v>
      </c>
      <c r="AS61" s="49">
        <v>4</v>
      </c>
      <c r="AT61" s="49">
        <v>4</v>
      </c>
      <c r="AU61" s="61">
        <f t="shared" si="5"/>
        <v>35</v>
      </c>
    </row>
    <row r="62" spans="1:47" x14ac:dyDescent="0.25">
      <c r="A62" s="43">
        <v>61</v>
      </c>
      <c r="B62" s="48" t="s">
        <v>460</v>
      </c>
      <c r="C62" s="54" t="s">
        <v>512</v>
      </c>
      <c r="D62" s="54" t="s">
        <v>153</v>
      </c>
      <c r="E62" s="52">
        <f>VLOOKUP(B62,'Nilai Raport'!$B$2:$D$215,3,0)</f>
        <v>83.230769230769226</v>
      </c>
      <c r="F62" s="45" cm="1">
        <f t="array" ref="F62">ROUND(E62:E62,0)</f>
        <v>83</v>
      </c>
      <c r="G62" s="50">
        <v>4</v>
      </c>
      <c r="H62" s="48">
        <v>4</v>
      </c>
      <c r="I62" s="48">
        <v>5</v>
      </c>
      <c r="J62" s="50">
        <v>5</v>
      </c>
      <c r="K62" s="50">
        <v>3</v>
      </c>
      <c r="L62" s="50">
        <v>5</v>
      </c>
      <c r="M62" s="50">
        <v>5</v>
      </c>
      <c r="N62" s="48">
        <v>4</v>
      </c>
      <c r="O62" s="48">
        <v>5</v>
      </c>
      <c r="P62" s="50">
        <v>5</v>
      </c>
      <c r="Q62" s="59">
        <f t="shared" si="3"/>
        <v>45</v>
      </c>
      <c r="R62" s="50">
        <v>5</v>
      </c>
      <c r="S62" s="50">
        <v>5</v>
      </c>
      <c r="T62" s="50">
        <v>5</v>
      </c>
      <c r="U62" s="50">
        <v>5</v>
      </c>
      <c r="V62" s="50">
        <v>5</v>
      </c>
      <c r="W62" s="50">
        <v>4</v>
      </c>
      <c r="X62" s="50">
        <v>5</v>
      </c>
      <c r="Y62" s="50">
        <v>4</v>
      </c>
      <c r="Z62" s="50">
        <v>5</v>
      </c>
      <c r="AA62" s="50">
        <v>5</v>
      </c>
      <c r="AB62" s="50">
        <v>5</v>
      </c>
      <c r="AC62" s="50">
        <v>5</v>
      </c>
      <c r="AD62" s="50">
        <v>5</v>
      </c>
      <c r="AE62" s="50">
        <v>5</v>
      </c>
      <c r="AF62" s="50">
        <v>4</v>
      </c>
      <c r="AG62" s="62">
        <v>5</v>
      </c>
      <c r="AH62" s="48">
        <v>5</v>
      </c>
      <c r="AI62" s="50">
        <v>5</v>
      </c>
      <c r="AJ62" s="62">
        <v>5</v>
      </c>
      <c r="AK62" s="60">
        <f t="shared" si="4"/>
        <v>92</v>
      </c>
      <c r="AL62" s="48">
        <v>4</v>
      </c>
      <c r="AM62" s="50">
        <v>5</v>
      </c>
      <c r="AN62" s="50">
        <v>5</v>
      </c>
      <c r="AO62" s="48">
        <v>5</v>
      </c>
      <c r="AP62" s="48">
        <v>5</v>
      </c>
      <c r="AQ62" s="50">
        <v>5</v>
      </c>
      <c r="AR62" s="50">
        <v>5</v>
      </c>
      <c r="AS62" s="48">
        <v>5</v>
      </c>
      <c r="AT62" s="48">
        <v>5</v>
      </c>
      <c r="AU62" s="61">
        <f t="shared" si="5"/>
        <v>44</v>
      </c>
    </row>
    <row r="63" spans="1:47" x14ac:dyDescent="0.25">
      <c r="A63" s="43">
        <v>62</v>
      </c>
      <c r="B63" s="49" t="s">
        <v>461</v>
      </c>
      <c r="C63" s="55" t="s">
        <v>512</v>
      </c>
      <c r="D63" s="55" t="s">
        <v>153</v>
      </c>
      <c r="E63" s="52">
        <f>VLOOKUP(B63,'Nilai Raport'!$B$2:$D$215,3,0)</f>
        <v>82.461538461538467</v>
      </c>
      <c r="F63" s="45" cm="1">
        <f t="array" ref="F63">ROUND(E63:E63,0)</f>
        <v>82</v>
      </c>
      <c r="G63" s="50">
        <v>5</v>
      </c>
      <c r="H63" s="49">
        <v>4</v>
      </c>
      <c r="I63" s="49">
        <v>5</v>
      </c>
      <c r="J63" s="50">
        <v>4</v>
      </c>
      <c r="K63" s="50">
        <v>3</v>
      </c>
      <c r="L63" s="50">
        <v>4</v>
      </c>
      <c r="M63" s="50">
        <v>4</v>
      </c>
      <c r="N63" s="49">
        <v>4</v>
      </c>
      <c r="O63" s="49">
        <v>4</v>
      </c>
      <c r="P63" s="50">
        <v>4</v>
      </c>
      <c r="Q63" s="59">
        <f t="shared" si="3"/>
        <v>41</v>
      </c>
      <c r="R63" s="50">
        <v>4</v>
      </c>
      <c r="S63" s="50">
        <v>4</v>
      </c>
      <c r="T63" s="50">
        <v>3</v>
      </c>
      <c r="U63" s="50">
        <v>5</v>
      </c>
      <c r="V63" s="50">
        <v>3</v>
      </c>
      <c r="W63" s="50">
        <v>5</v>
      </c>
      <c r="X63" s="50">
        <v>4</v>
      </c>
      <c r="Y63" s="50">
        <v>3</v>
      </c>
      <c r="Z63" s="50">
        <v>4</v>
      </c>
      <c r="AA63" s="50">
        <v>5</v>
      </c>
      <c r="AB63" s="50">
        <v>5</v>
      </c>
      <c r="AC63" s="50">
        <v>4</v>
      </c>
      <c r="AD63" s="50">
        <v>4</v>
      </c>
      <c r="AE63" s="50">
        <v>4</v>
      </c>
      <c r="AF63" s="50">
        <v>4</v>
      </c>
      <c r="AG63" s="66">
        <v>4</v>
      </c>
      <c r="AH63" s="49">
        <v>4</v>
      </c>
      <c r="AI63" s="50">
        <v>4</v>
      </c>
      <c r="AJ63" s="66">
        <v>4</v>
      </c>
      <c r="AK63" s="60">
        <f t="shared" si="4"/>
        <v>77</v>
      </c>
      <c r="AL63" s="49">
        <v>4</v>
      </c>
      <c r="AM63" s="50">
        <v>3</v>
      </c>
      <c r="AN63" s="50">
        <v>3</v>
      </c>
      <c r="AO63" s="49">
        <v>4</v>
      </c>
      <c r="AP63" s="49">
        <v>4</v>
      </c>
      <c r="AQ63" s="50">
        <v>3</v>
      </c>
      <c r="AR63" s="50">
        <v>3</v>
      </c>
      <c r="AS63" s="49">
        <v>3</v>
      </c>
      <c r="AT63" s="49">
        <v>3</v>
      </c>
      <c r="AU63" s="61">
        <f t="shared" si="5"/>
        <v>30</v>
      </c>
    </row>
    <row r="64" spans="1:47" x14ac:dyDescent="0.25">
      <c r="A64" s="43">
        <v>63</v>
      </c>
      <c r="B64" s="48" t="s">
        <v>464</v>
      </c>
      <c r="C64" s="54" t="s">
        <v>512</v>
      </c>
      <c r="D64" s="54" t="s">
        <v>153</v>
      </c>
      <c r="E64" s="52">
        <f>VLOOKUP(B64,'Nilai Raport'!$B$2:$D$215,3,0)</f>
        <v>84.07692307692308</v>
      </c>
      <c r="F64" s="45" cm="1">
        <f t="array" ref="F64">ROUND(E64:E64,0)</f>
        <v>84</v>
      </c>
      <c r="G64" s="50">
        <v>5</v>
      </c>
      <c r="H64" s="48">
        <v>5</v>
      </c>
      <c r="I64" s="48">
        <v>5</v>
      </c>
      <c r="J64" s="50">
        <v>5</v>
      </c>
      <c r="K64" s="50">
        <v>5</v>
      </c>
      <c r="L64" s="50">
        <v>5</v>
      </c>
      <c r="M64" s="50">
        <v>5</v>
      </c>
      <c r="N64" s="48">
        <v>5</v>
      </c>
      <c r="O64" s="48">
        <v>5</v>
      </c>
      <c r="P64" s="50">
        <v>5</v>
      </c>
      <c r="Q64" s="59">
        <f t="shared" si="3"/>
        <v>50</v>
      </c>
      <c r="R64" s="50">
        <v>3</v>
      </c>
      <c r="S64" s="50">
        <v>2</v>
      </c>
      <c r="T64" s="50">
        <v>4</v>
      </c>
      <c r="U64" s="50">
        <v>3</v>
      </c>
      <c r="V64" s="50">
        <v>3</v>
      </c>
      <c r="W64" s="50">
        <v>3</v>
      </c>
      <c r="X64" s="50">
        <v>3</v>
      </c>
      <c r="Y64" s="50">
        <v>3</v>
      </c>
      <c r="Z64" s="50">
        <v>4</v>
      </c>
      <c r="AA64" s="50">
        <v>3</v>
      </c>
      <c r="AB64" s="50">
        <v>5</v>
      </c>
      <c r="AC64" s="50">
        <v>3</v>
      </c>
      <c r="AD64" s="50">
        <v>3</v>
      </c>
      <c r="AE64" s="50">
        <v>4</v>
      </c>
      <c r="AF64" s="50">
        <v>3</v>
      </c>
      <c r="AG64" s="62">
        <v>4</v>
      </c>
      <c r="AH64" s="48">
        <v>5</v>
      </c>
      <c r="AI64" s="50">
        <v>3</v>
      </c>
      <c r="AJ64" s="62">
        <v>4</v>
      </c>
      <c r="AK64" s="60">
        <f t="shared" si="4"/>
        <v>65</v>
      </c>
      <c r="AL64" s="48">
        <v>4</v>
      </c>
      <c r="AM64" s="50">
        <v>4</v>
      </c>
      <c r="AN64" s="50">
        <v>3</v>
      </c>
      <c r="AO64" s="48">
        <v>4</v>
      </c>
      <c r="AP64" s="48">
        <v>3</v>
      </c>
      <c r="AQ64" s="50">
        <v>4</v>
      </c>
      <c r="AR64" s="50">
        <v>5</v>
      </c>
      <c r="AS64" s="48">
        <v>5</v>
      </c>
      <c r="AT64" s="48">
        <v>5</v>
      </c>
      <c r="AU64" s="61">
        <f t="shared" si="5"/>
        <v>37</v>
      </c>
    </row>
    <row r="65" spans="1:47" x14ac:dyDescent="0.25">
      <c r="A65" s="43">
        <v>64</v>
      </c>
      <c r="B65" s="49" t="s">
        <v>466</v>
      </c>
      <c r="C65" s="55" t="s">
        <v>512</v>
      </c>
      <c r="D65" s="55" t="s">
        <v>153</v>
      </c>
      <c r="E65" s="52">
        <f>VLOOKUP(B65,'Nilai Raport'!$B$2:$D$215,3,0)</f>
        <v>83.538461538461533</v>
      </c>
      <c r="F65" s="45" cm="1">
        <f t="array" ref="F65">ROUND(E65:E65,0)</f>
        <v>84</v>
      </c>
      <c r="G65" s="50">
        <v>3</v>
      </c>
      <c r="H65" s="49">
        <v>3</v>
      </c>
      <c r="I65" s="49">
        <v>4</v>
      </c>
      <c r="J65" s="50">
        <v>2</v>
      </c>
      <c r="K65" s="50">
        <v>3</v>
      </c>
      <c r="L65" s="50">
        <v>2</v>
      </c>
      <c r="M65" s="50">
        <v>3</v>
      </c>
      <c r="N65" s="49">
        <v>3</v>
      </c>
      <c r="O65" s="49">
        <v>4</v>
      </c>
      <c r="P65" s="50">
        <v>5</v>
      </c>
      <c r="Q65" s="59">
        <f t="shared" si="3"/>
        <v>32</v>
      </c>
      <c r="R65" s="50">
        <v>3</v>
      </c>
      <c r="S65" s="50">
        <v>2</v>
      </c>
      <c r="T65" s="50">
        <v>3</v>
      </c>
      <c r="U65" s="50">
        <v>3</v>
      </c>
      <c r="V65" s="50">
        <v>3</v>
      </c>
      <c r="W65" s="50">
        <v>4</v>
      </c>
      <c r="X65" s="50">
        <v>3</v>
      </c>
      <c r="Y65" s="50">
        <v>4</v>
      </c>
      <c r="Z65" s="50">
        <v>3</v>
      </c>
      <c r="AA65" s="50">
        <v>3</v>
      </c>
      <c r="AB65" s="50">
        <v>4</v>
      </c>
      <c r="AC65" s="50">
        <v>3</v>
      </c>
      <c r="AD65" s="50">
        <v>3</v>
      </c>
      <c r="AE65" s="50">
        <v>3</v>
      </c>
      <c r="AF65" s="50">
        <v>4</v>
      </c>
      <c r="AG65" s="66">
        <v>3</v>
      </c>
      <c r="AH65" s="49">
        <v>3</v>
      </c>
      <c r="AI65" s="50">
        <v>2</v>
      </c>
      <c r="AJ65" s="66">
        <v>3</v>
      </c>
      <c r="AK65" s="60">
        <f t="shared" si="4"/>
        <v>59</v>
      </c>
      <c r="AL65" s="49">
        <v>3</v>
      </c>
      <c r="AM65" s="50">
        <v>4</v>
      </c>
      <c r="AN65" s="50">
        <v>3</v>
      </c>
      <c r="AO65" s="49">
        <v>3</v>
      </c>
      <c r="AP65" s="49">
        <v>4</v>
      </c>
      <c r="AQ65" s="50">
        <v>3</v>
      </c>
      <c r="AR65" s="50">
        <v>3</v>
      </c>
      <c r="AS65" s="49">
        <v>4</v>
      </c>
      <c r="AT65" s="49">
        <v>5</v>
      </c>
      <c r="AU65" s="61">
        <f t="shared" si="5"/>
        <v>32</v>
      </c>
    </row>
    <row r="66" spans="1:47" x14ac:dyDescent="0.25">
      <c r="A66" s="43">
        <v>65</v>
      </c>
      <c r="B66" s="48" t="s">
        <v>468</v>
      </c>
      <c r="C66" s="54" t="s">
        <v>512</v>
      </c>
      <c r="D66" s="54" t="s">
        <v>153</v>
      </c>
      <c r="E66" s="52">
        <f>VLOOKUP(B66,'Nilai Raport'!$B$2:$D$215,3,0)</f>
        <v>83.538461538461533</v>
      </c>
      <c r="F66" s="45" cm="1">
        <f t="array" ref="F66">ROUND(E66:E66,0)</f>
        <v>84</v>
      </c>
      <c r="G66" s="50">
        <v>5</v>
      </c>
      <c r="H66" s="48">
        <v>5</v>
      </c>
      <c r="I66" s="48">
        <v>5</v>
      </c>
      <c r="J66" s="50">
        <v>5</v>
      </c>
      <c r="K66" s="50">
        <v>4</v>
      </c>
      <c r="L66" s="50">
        <v>5</v>
      </c>
      <c r="M66" s="50">
        <v>5</v>
      </c>
      <c r="N66" s="48">
        <v>5</v>
      </c>
      <c r="O66" s="48">
        <v>5</v>
      </c>
      <c r="P66" s="50">
        <v>5</v>
      </c>
      <c r="Q66" s="59">
        <f t="shared" ref="Q66:Q97" si="6">SUM(G66:P66)</f>
        <v>49</v>
      </c>
      <c r="R66" s="50">
        <v>5</v>
      </c>
      <c r="S66" s="50">
        <v>5</v>
      </c>
      <c r="T66" s="50">
        <v>5</v>
      </c>
      <c r="U66" s="50">
        <v>5</v>
      </c>
      <c r="V66" s="50">
        <v>5</v>
      </c>
      <c r="W66" s="50">
        <v>5</v>
      </c>
      <c r="X66" s="50">
        <v>5</v>
      </c>
      <c r="Y66" s="50">
        <v>5</v>
      </c>
      <c r="Z66" s="50">
        <v>5</v>
      </c>
      <c r="AA66" s="50">
        <v>5</v>
      </c>
      <c r="AB66" s="50">
        <v>5</v>
      </c>
      <c r="AC66" s="50">
        <v>5</v>
      </c>
      <c r="AD66" s="50">
        <v>5</v>
      </c>
      <c r="AE66" s="50">
        <v>5</v>
      </c>
      <c r="AF66" s="50">
        <v>4</v>
      </c>
      <c r="AG66" s="62">
        <v>5</v>
      </c>
      <c r="AH66" s="48">
        <v>5</v>
      </c>
      <c r="AI66" s="50">
        <v>5</v>
      </c>
      <c r="AJ66" s="62">
        <v>5</v>
      </c>
      <c r="AK66" s="60">
        <f t="shared" ref="AK66:AK97" si="7">SUM(R66:AJ66)</f>
        <v>94</v>
      </c>
      <c r="AL66" s="48">
        <v>4</v>
      </c>
      <c r="AM66" s="50">
        <v>4</v>
      </c>
      <c r="AN66" s="50">
        <v>4</v>
      </c>
      <c r="AO66" s="48">
        <v>5</v>
      </c>
      <c r="AP66" s="48">
        <v>5</v>
      </c>
      <c r="AQ66" s="50">
        <v>4</v>
      </c>
      <c r="AR66" s="50">
        <v>4</v>
      </c>
      <c r="AS66" s="48">
        <v>3</v>
      </c>
      <c r="AT66" s="48">
        <v>5</v>
      </c>
      <c r="AU66" s="61">
        <f t="shared" ref="AU66:AU97" si="8">SUM(AL66:AT66)</f>
        <v>38</v>
      </c>
    </row>
    <row r="67" spans="1:47" x14ac:dyDescent="0.25">
      <c r="A67" s="43">
        <v>66</v>
      </c>
      <c r="B67" s="49" t="s">
        <v>469</v>
      </c>
      <c r="C67" s="55" t="s">
        <v>512</v>
      </c>
      <c r="D67" s="55" t="s">
        <v>153</v>
      </c>
      <c r="E67" s="52">
        <f>VLOOKUP(B67,'Nilai Raport'!$B$2:$D$215,3,0)</f>
        <v>84.15384615384616</v>
      </c>
      <c r="F67" s="45" cm="1">
        <f t="array" ref="F67">ROUND(E67:E67,0)</f>
        <v>84</v>
      </c>
      <c r="G67" s="50">
        <v>5</v>
      </c>
      <c r="H67" s="49">
        <v>4</v>
      </c>
      <c r="I67" s="49">
        <v>5</v>
      </c>
      <c r="J67" s="50">
        <v>5</v>
      </c>
      <c r="K67" s="50">
        <v>5</v>
      </c>
      <c r="L67" s="50">
        <v>4</v>
      </c>
      <c r="M67" s="50">
        <v>5</v>
      </c>
      <c r="N67" s="49">
        <v>5</v>
      </c>
      <c r="O67" s="49">
        <v>4</v>
      </c>
      <c r="P67" s="50">
        <v>5</v>
      </c>
      <c r="Q67" s="59">
        <f t="shared" si="6"/>
        <v>47</v>
      </c>
      <c r="R67" s="50">
        <v>4</v>
      </c>
      <c r="S67" s="50">
        <v>3</v>
      </c>
      <c r="T67" s="50">
        <v>4</v>
      </c>
      <c r="U67" s="50">
        <v>4</v>
      </c>
      <c r="V67" s="50">
        <v>4</v>
      </c>
      <c r="W67" s="50">
        <v>2</v>
      </c>
      <c r="X67" s="50">
        <v>4</v>
      </c>
      <c r="Y67" s="50">
        <v>3</v>
      </c>
      <c r="Z67" s="50">
        <v>4</v>
      </c>
      <c r="AA67" s="50">
        <v>4</v>
      </c>
      <c r="AB67" s="50">
        <v>3</v>
      </c>
      <c r="AC67" s="50">
        <v>5</v>
      </c>
      <c r="AD67" s="50">
        <v>3</v>
      </c>
      <c r="AE67" s="50">
        <v>4</v>
      </c>
      <c r="AF67" s="50">
        <v>4</v>
      </c>
      <c r="AG67" s="66">
        <v>4</v>
      </c>
      <c r="AH67" s="49">
        <v>4</v>
      </c>
      <c r="AI67" s="50">
        <v>3</v>
      </c>
      <c r="AJ67" s="66">
        <v>4</v>
      </c>
      <c r="AK67" s="60">
        <f t="shared" si="7"/>
        <v>70</v>
      </c>
      <c r="AL67" s="49">
        <v>4</v>
      </c>
      <c r="AM67" s="50">
        <v>4</v>
      </c>
      <c r="AN67" s="50">
        <v>3</v>
      </c>
      <c r="AO67" s="49">
        <v>4</v>
      </c>
      <c r="AP67" s="49">
        <v>4</v>
      </c>
      <c r="AQ67" s="50">
        <v>5</v>
      </c>
      <c r="AR67" s="50">
        <v>3</v>
      </c>
      <c r="AS67" s="49">
        <v>4</v>
      </c>
      <c r="AT67" s="49">
        <v>4</v>
      </c>
      <c r="AU67" s="61">
        <f t="shared" si="8"/>
        <v>35</v>
      </c>
    </row>
    <row r="68" spans="1:47" x14ac:dyDescent="0.25">
      <c r="A68" s="43">
        <v>67</v>
      </c>
      <c r="B68" s="42" t="s">
        <v>471</v>
      </c>
      <c r="C68" s="54" t="s">
        <v>512</v>
      </c>
      <c r="D68" s="54" t="s">
        <v>153</v>
      </c>
      <c r="E68" s="52">
        <f>VLOOKUP(B68,'Nilai Raport'!$B$2:$D$215,3,0)</f>
        <v>82.538461538461533</v>
      </c>
      <c r="F68" s="45" cm="1">
        <f t="array" ref="F68">ROUND(E68:E68,0)</f>
        <v>83</v>
      </c>
      <c r="G68" s="50">
        <v>5</v>
      </c>
      <c r="H68" s="48">
        <v>4</v>
      </c>
      <c r="I68" s="48">
        <v>5</v>
      </c>
      <c r="J68" s="50">
        <v>5</v>
      </c>
      <c r="K68" s="50">
        <v>4</v>
      </c>
      <c r="L68" s="50">
        <v>5</v>
      </c>
      <c r="M68" s="50">
        <v>5</v>
      </c>
      <c r="N68" s="48">
        <v>5</v>
      </c>
      <c r="O68" s="48">
        <v>5</v>
      </c>
      <c r="P68" s="50">
        <v>5</v>
      </c>
      <c r="Q68" s="59">
        <f t="shared" si="6"/>
        <v>48</v>
      </c>
      <c r="R68" s="50">
        <v>3</v>
      </c>
      <c r="S68" s="50">
        <v>4</v>
      </c>
      <c r="T68" s="50">
        <v>2</v>
      </c>
      <c r="U68" s="50">
        <v>4</v>
      </c>
      <c r="V68" s="50">
        <v>4</v>
      </c>
      <c r="W68" s="50">
        <v>4</v>
      </c>
      <c r="X68" s="50">
        <v>3</v>
      </c>
      <c r="Y68" s="50">
        <v>3</v>
      </c>
      <c r="Z68" s="50">
        <v>3</v>
      </c>
      <c r="AA68" s="50">
        <v>4</v>
      </c>
      <c r="AB68" s="50">
        <v>4</v>
      </c>
      <c r="AC68" s="50">
        <v>5</v>
      </c>
      <c r="AD68" s="50">
        <v>3</v>
      </c>
      <c r="AE68" s="50">
        <v>4</v>
      </c>
      <c r="AF68" s="50">
        <v>4</v>
      </c>
      <c r="AG68" s="62">
        <v>3</v>
      </c>
      <c r="AH68" s="48">
        <v>4</v>
      </c>
      <c r="AI68" s="50">
        <v>3</v>
      </c>
      <c r="AJ68" s="62">
        <v>4</v>
      </c>
      <c r="AK68" s="60">
        <f t="shared" si="7"/>
        <v>68</v>
      </c>
      <c r="AL68" s="48">
        <v>5</v>
      </c>
      <c r="AM68" s="50">
        <v>5</v>
      </c>
      <c r="AN68" s="50">
        <v>5</v>
      </c>
      <c r="AO68" s="48">
        <v>5</v>
      </c>
      <c r="AP68" s="48">
        <v>5</v>
      </c>
      <c r="AQ68" s="50">
        <v>5</v>
      </c>
      <c r="AR68" s="50">
        <v>5</v>
      </c>
      <c r="AS68" s="48">
        <v>5</v>
      </c>
      <c r="AT68" s="48">
        <v>5</v>
      </c>
      <c r="AU68" s="61">
        <f t="shared" si="8"/>
        <v>45</v>
      </c>
    </row>
    <row r="69" spans="1:47" x14ac:dyDescent="0.25">
      <c r="A69" s="43">
        <v>68</v>
      </c>
      <c r="B69" s="49" t="s">
        <v>473</v>
      </c>
      <c r="C69" s="55" t="s">
        <v>512</v>
      </c>
      <c r="D69" s="55" t="s">
        <v>153</v>
      </c>
      <c r="E69" s="52">
        <f>VLOOKUP(B69,'Nilai Raport'!$B$2:$D$215,3,0)</f>
        <v>84.538461538461533</v>
      </c>
      <c r="F69" s="45" cm="1">
        <f t="array" ref="F69">ROUND(E69:E69,0)</f>
        <v>85</v>
      </c>
      <c r="G69" s="50">
        <v>3</v>
      </c>
      <c r="H69" s="49">
        <v>4</v>
      </c>
      <c r="I69" s="49">
        <v>3</v>
      </c>
      <c r="J69" s="50">
        <v>4</v>
      </c>
      <c r="K69" s="50">
        <v>3</v>
      </c>
      <c r="L69" s="50">
        <v>2</v>
      </c>
      <c r="M69" s="50">
        <v>4</v>
      </c>
      <c r="N69" s="49">
        <v>4</v>
      </c>
      <c r="O69" s="49">
        <v>3</v>
      </c>
      <c r="P69" s="50">
        <v>4</v>
      </c>
      <c r="Q69" s="59">
        <f t="shared" si="6"/>
        <v>34</v>
      </c>
      <c r="R69" s="50">
        <v>3</v>
      </c>
      <c r="S69" s="50">
        <v>3</v>
      </c>
      <c r="T69" s="50">
        <v>3</v>
      </c>
      <c r="U69" s="50">
        <v>3</v>
      </c>
      <c r="V69" s="50">
        <v>3</v>
      </c>
      <c r="W69" s="50">
        <v>3</v>
      </c>
      <c r="X69" s="50">
        <v>4</v>
      </c>
      <c r="Y69" s="50">
        <v>3</v>
      </c>
      <c r="Z69" s="50">
        <v>4</v>
      </c>
      <c r="AA69" s="50">
        <v>4</v>
      </c>
      <c r="AB69" s="50">
        <v>3</v>
      </c>
      <c r="AC69" s="50">
        <v>3</v>
      </c>
      <c r="AD69" s="50">
        <v>4</v>
      </c>
      <c r="AE69" s="50">
        <v>3</v>
      </c>
      <c r="AF69" s="50">
        <v>4</v>
      </c>
      <c r="AG69" s="66">
        <v>4</v>
      </c>
      <c r="AH69" s="49">
        <v>3</v>
      </c>
      <c r="AI69" s="50">
        <v>3</v>
      </c>
      <c r="AJ69" s="66">
        <v>4</v>
      </c>
      <c r="AK69" s="60">
        <f t="shared" si="7"/>
        <v>64</v>
      </c>
      <c r="AL69" s="49">
        <v>5</v>
      </c>
      <c r="AM69" s="50">
        <v>4</v>
      </c>
      <c r="AN69" s="50">
        <v>5</v>
      </c>
      <c r="AO69" s="49">
        <v>4</v>
      </c>
      <c r="AP69" s="49">
        <v>5</v>
      </c>
      <c r="AQ69" s="50">
        <v>5</v>
      </c>
      <c r="AR69" s="50">
        <v>5</v>
      </c>
      <c r="AS69" s="49">
        <v>5</v>
      </c>
      <c r="AT69" s="49">
        <v>5</v>
      </c>
      <c r="AU69" s="61">
        <f t="shared" si="8"/>
        <v>43</v>
      </c>
    </row>
    <row r="70" spans="1:47" x14ac:dyDescent="0.25">
      <c r="A70" s="43">
        <v>69</v>
      </c>
      <c r="B70" s="48" t="s">
        <v>474</v>
      </c>
      <c r="C70" s="54" t="s">
        <v>512</v>
      </c>
      <c r="D70" s="54" t="s">
        <v>153</v>
      </c>
      <c r="E70" s="52">
        <f>VLOOKUP(B70,'Nilai Raport'!$B$2:$D$215,3,0)</f>
        <v>84.307692307692307</v>
      </c>
      <c r="F70" s="45" cm="1">
        <f t="array" ref="F70">ROUND(E70:E70,0)</f>
        <v>84</v>
      </c>
      <c r="G70" s="50">
        <v>5</v>
      </c>
      <c r="H70" s="48">
        <v>5</v>
      </c>
      <c r="I70" s="48">
        <v>4</v>
      </c>
      <c r="J70" s="50">
        <v>5</v>
      </c>
      <c r="K70" s="50">
        <v>5</v>
      </c>
      <c r="L70" s="50">
        <v>5</v>
      </c>
      <c r="M70" s="50">
        <v>4</v>
      </c>
      <c r="N70" s="48">
        <v>4</v>
      </c>
      <c r="O70" s="48">
        <v>5</v>
      </c>
      <c r="P70" s="50">
        <v>5</v>
      </c>
      <c r="Q70" s="59">
        <f t="shared" si="6"/>
        <v>47</v>
      </c>
      <c r="R70" s="50">
        <v>5</v>
      </c>
      <c r="S70" s="50">
        <v>3</v>
      </c>
      <c r="T70" s="50">
        <v>5</v>
      </c>
      <c r="U70" s="50">
        <v>5</v>
      </c>
      <c r="V70" s="50">
        <v>5</v>
      </c>
      <c r="W70" s="50">
        <v>4</v>
      </c>
      <c r="X70" s="50">
        <v>5</v>
      </c>
      <c r="Y70" s="50">
        <v>5</v>
      </c>
      <c r="Z70" s="50">
        <v>5</v>
      </c>
      <c r="AA70" s="50">
        <v>5</v>
      </c>
      <c r="AB70" s="50">
        <v>5</v>
      </c>
      <c r="AC70" s="50">
        <v>4</v>
      </c>
      <c r="AD70" s="50">
        <v>5</v>
      </c>
      <c r="AE70" s="50">
        <v>5</v>
      </c>
      <c r="AF70" s="50">
        <v>5</v>
      </c>
      <c r="AG70" s="62">
        <v>5</v>
      </c>
      <c r="AH70" s="48">
        <v>5</v>
      </c>
      <c r="AI70" s="50">
        <v>3</v>
      </c>
      <c r="AJ70" s="62">
        <v>5</v>
      </c>
      <c r="AK70" s="60">
        <f t="shared" si="7"/>
        <v>89</v>
      </c>
      <c r="AL70" s="48">
        <v>4</v>
      </c>
      <c r="AM70" s="50">
        <v>4</v>
      </c>
      <c r="AN70" s="50">
        <v>4</v>
      </c>
      <c r="AO70" s="48">
        <v>4</v>
      </c>
      <c r="AP70" s="48">
        <v>4</v>
      </c>
      <c r="AQ70" s="50">
        <v>3</v>
      </c>
      <c r="AR70" s="50">
        <v>5</v>
      </c>
      <c r="AS70" s="48">
        <v>5</v>
      </c>
      <c r="AT70" s="48">
        <v>5</v>
      </c>
      <c r="AU70" s="61">
        <f t="shared" si="8"/>
        <v>38</v>
      </c>
    </row>
    <row r="71" spans="1:47" x14ac:dyDescent="0.25">
      <c r="A71" s="43">
        <v>70</v>
      </c>
      <c r="B71" s="49" t="s">
        <v>374</v>
      </c>
      <c r="C71" s="55" t="s">
        <v>511</v>
      </c>
      <c r="D71" s="55" t="s">
        <v>91</v>
      </c>
      <c r="E71" s="53">
        <f>VLOOKUP(B71,'Nilai Raport'!$B$2:$D$215,3,0)</f>
        <v>83.230769230000007</v>
      </c>
      <c r="F71" s="45" cm="1">
        <f t="array" ref="F71">ROUND(E71:E71,0)</f>
        <v>83</v>
      </c>
      <c r="G71" s="50">
        <v>4</v>
      </c>
      <c r="H71" s="49">
        <v>5</v>
      </c>
      <c r="I71" s="49">
        <v>5</v>
      </c>
      <c r="J71" s="50">
        <v>4</v>
      </c>
      <c r="K71" s="50">
        <v>3</v>
      </c>
      <c r="L71" s="50">
        <v>4</v>
      </c>
      <c r="M71" s="50">
        <v>5</v>
      </c>
      <c r="N71" s="49">
        <v>4</v>
      </c>
      <c r="O71" s="49">
        <v>4</v>
      </c>
      <c r="P71" s="50">
        <v>5</v>
      </c>
      <c r="Q71" s="59">
        <f t="shared" si="6"/>
        <v>43</v>
      </c>
      <c r="R71" s="50">
        <v>5</v>
      </c>
      <c r="S71" s="50">
        <v>4</v>
      </c>
      <c r="T71" s="50">
        <v>5</v>
      </c>
      <c r="U71" s="50">
        <v>5</v>
      </c>
      <c r="V71" s="50">
        <v>4</v>
      </c>
      <c r="W71" s="50">
        <v>4</v>
      </c>
      <c r="X71" s="50">
        <v>5</v>
      </c>
      <c r="Y71" s="50">
        <v>3</v>
      </c>
      <c r="Z71" s="50">
        <v>4</v>
      </c>
      <c r="AA71" s="50">
        <v>4</v>
      </c>
      <c r="AB71" s="50">
        <v>4</v>
      </c>
      <c r="AC71" s="50">
        <v>4</v>
      </c>
      <c r="AD71" s="50">
        <v>5</v>
      </c>
      <c r="AE71" s="50">
        <v>5</v>
      </c>
      <c r="AF71" s="50">
        <v>5</v>
      </c>
      <c r="AG71" s="66">
        <v>5</v>
      </c>
      <c r="AH71" s="49">
        <v>4</v>
      </c>
      <c r="AI71" s="50">
        <v>4</v>
      </c>
      <c r="AJ71" s="66">
        <v>5</v>
      </c>
      <c r="AK71" s="60">
        <f t="shared" si="7"/>
        <v>84</v>
      </c>
      <c r="AL71" s="49">
        <v>4</v>
      </c>
      <c r="AM71" s="50">
        <v>4</v>
      </c>
      <c r="AN71" s="50">
        <v>3</v>
      </c>
      <c r="AO71" s="49">
        <v>4</v>
      </c>
      <c r="AP71" s="49">
        <v>4</v>
      </c>
      <c r="AQ71" s="50">
        <v>4</v>
      </c>
      <c r="AR71" s="50">
        <v>4</v>
      </c>
      <c r="AS71" s="49">
        <v>4</v>
      </c>
      <c r="AT71" s="49">
        <v>4</v>
      </c>
      <c r="AU71" s="61">
        <f t="shared" si="8"/>
        <v>35</v>
      </c>
    </row>
    <row r="72" spans="1:47" x14ac:dyDescent="0.25">
      <c r="A72" s="43">
        <v>71</v>
      </c>
      <c r="B72" s="48" t="s">
        <v>377</v>
      </c>
      <c r="C72" s="54" t="s">
        <v>512</v>
      </c>
      <c r="D72" s="54" t="s">
        <v>91</v>
      </c>
      <c r="E72" s="53">
        <f>VLOOKUP(B72,'Nilai Raport'!$B$2:$D$215,3,0)</f>
        <v>84.230769230000007</v>
      </c>
      <c r="F72" s="45" cm="1">
        <f t="array" ref="F72">ROUND(E72:E72,0)</f>
        <v>84</v>
      </c>
      <c r="G72" s="50">
        <v>5</v>
      </c>
      <c r="H72" s="48">
        <v>4</v>
      </c>
      <c r="I72" s="48">
        <v>5</v>
      </c>
      <c r="J72" s="50">
        <v>5</v>
      </c>
      <c r="K72" s="50">
        <v>3</v>
      </c>
      <c r="L72" s="50">
        <v>5</v>
      </c>
      <c r="M72" s="50">
        <v>5</v>
      </c>
      <c r="N72" s="48">
        <v>5</v>
      </c>
      <c r="O72" s="48">
        <v>5</v>
      </c>
      <c r="P72" s="50">
        <v>5</v>
      </c>
      <c r="Q72" s="59">
        <f t="shared" si="6"/>
        <v>47</v>
      </c>
      <c r="R72" s="50">
        <v>5</v>
      </c>
      <c r="S72" s="50">
        <v>3</v>
      </c>
      <c r="T72" s="50">
        <v>3</v>
      </c>
      <c r="U72" s="50">
        <v>4</v>
      </c>
      <c r="V72" s="50">
        <v>4</v>
      </c>
      <c r="W72" s="50">
        <v>3</v>
      </c>
      <c r="X72" s="50">
        <v>3</v>
      </c>
      <c r="Y72" s="50">
        <v>3</v>
      </c>
      <c r="Z72" s="50">
        <v>4</v>
      </c>
      <c r="AA72" s="50">
        <v>4</v>
      </c>
      <c r="AB72" s="50">
        <v>3</v>
      </c>
      <c r="AC72" s="50">
        <v>5</v>
      </c>
      <c r="AD72" s="50">
        <v>4</v>
      </c>
      <c r="AE72" s="50">
        <v>5</v>
      </c>
      <c r="AF72" s="50">
        <v>4</v>
      </c>
      <c r="AG72" s="62">
        <v>4</v>
      </c>
      <c r="AH72" s="48">
        <v>5</v>
      </c>
      <c r="AI72" s="50">
        <v>4</v>
      </c>
      <c r="AJ72" s="62">
        <v>4</v>
      </c>
      <c r="AK72" s="60">
        <f t="shared" si="7"/>
        <v>74</v>
      </c>
      <c r="AL72" s="48">
        <v>3</v>
      </c>
      <c r="AM72" s="50">
        <v>3</v>
      </c>
      <c r="AN72" s="50">
        <v>3</v>
      </c>
      <c r="AO72" s="48">
        <v>4</v>
      </c>
      <c r="AP72" s="48">
        <v>3</v>
      </c>
      <c r="AQ72" s="50">
        <v>4</v>
      </c>
      <c r="AR72" s="50">
        <v>3</v>
      </c>
      <c r="AS72" s="48">
        <v>4</v>
      </c>
      <c r="AT72" s="48">
        <v>4</v>
      </c>
      <c r="AU72" s="61">
        <f t="shared" si="8"/>
        <v>31</v>
      </c>
    </row>
    <row r="73" spans="1:47" x14ac:dyDescent="0.25">
      <c r="A73" s="43">
        <v>72</v>
      </c>
      <c r="B73" s="49" t="s">
        <v>378</v>
      </c>
      <c r="C73" s="55" t="s">
        <v>512</v>
      </c>
      <c r="D73" s="55" t="s">
        <v>91</v>
      </c>
      <c r="E73" s="53">
        <f>VLOOKUP(B73,'Nilai Raport'!$B$2:$D$215,3,0)</f>
        <v>86.307692309999993</v>
      </c>
      <c r="F73" s="45" cm="1">
        <f t="array" ref="F73">ROUND(E73:E73,0)</f>
        <v>86</v>
      </c>
      <c r="G73" s="50">
        <v>4</v>
      </c>
      <c r="H73" s="49">
        <v>5</v>
      </c>
      <c r="I73" s="49">
        <v>4</v>
      </c>
      <c r="J73" s="50">
        <v>4</v>
      </c>
      <c r="K73" s="50">
        <v>3</v>
      </c>
      <c r="L73" s="50">
        <v>4</v>
      </c>
      <c r="M73" s="50">
        <v>3</v>
      </c>
      <c r="N73" s="49">
        <v>4</v>
      </c>
      <c r="O73" s="49">
        <v>4</v>
      </c>
      <c r="P73" s="50">
        <v>5</v>
      </c>
      <c r="Q73" s="59">
        <f t="shared" si="6"/>
        <v>40</v>
      </c>
      <c r="R73" s="50">
        <v>4</v>
      </c>
      <c r="S73" s="50">
        <v>3</v>
      </c>
      <c r="T73" s="50">
        <v>3</v>
      </c>
      <c r="U73" s="50">
        <v>4</v>
      </c>
      <c r="V73" s="50">
        <v>4</v>
      </c>
      <c r="W73" s="50">
        <v>3</v>
      </c>
      <c r="X73" s="50">
        <v>4</v>
      </c>
      <c r="Y73" s="50">
        <v>5</v>
      </c>
      <c r="Z73" s="50">
        <v>4</v>
      </c>
      <c r="AA73" s="50">
        <v>4</v>
      </c>
      <c r="AB73" s="50">
        <v>3</v>
      </c>
      <c r="AC73" s="50">
        <v>4</v>
      </c>
      <c r="AD73" s="50">
        <v>4</v>
      </c>
      <c r="AE73" s="50">
        <v>5</v>
      </c>
      <c r="AF73" s="50">
        <v>4</v>
      </c>
      <c r="AG73" s="66">
        <v>4</v>
      </c>
      <c r="AH73" s="49">
        <v>4</v>
      </c>
      <c r="AI73" s="50">
        <v>4</v>
      </c>
      <c r="AJ73" s="66">
        <v>3</v>
      </c>
      <c r="AK73" s="60">
        <f t="shared" si="7"/>
        <v>73</v>
      </c>
      <c r="AL73" s="49">
        <v>4</v>
      </c>
      <c r="AM73" s="50">
        <v>4</v>
      </c>
      <c r="AN73" s="50">
        <v>3</v>
      </c>
      <c r="AO73" s="49">
        <v>5</v>
      </c>
      <c r="AP73" s="49">
        <v>5</v>
      </c>
      <c r="AQ73" s="50">
        <v>4</v>
      </c>
      <c r="AR73" s="50">
        <v>3</v>
      </c>
      <c r="AS73" s="49">
        <v>3</v>
      </c>
      <c r="AT73" s="49">
        <v>4</v>
      </c>
      <c r="AU73" s="61">
        <f t="shared" si="8"/>
        <v>35</v>
      </c>
    </row>
    <row r="74" spans="1:47" x14ac:dyDescent="0.25">
      <c r="A74" s="43">
        <v>73</v>
      </c>
      <c r="B74" s="48" t="s">
        <v>379</v>
      </c>
      <c r="C74" s="54" t="s">
        <v>512</v>
      </c>
      <c r="D74" s="54" t="s">
        <v>91</v>
      </c>
      <c r="E74" s="53">
        <f>VLOOKUP(B74,'Nilai Raport'!$B$2:$D$215,3,0)</f>
        <v>84.61538462</v>
      </c>
      <c r="F74" s="45" cm="1">
        <f t="array" ref="F74">ROUND(E74:E74,0)</f>
        <v>85</v>
      </c>
      <c r="G74" s="50">
        <v>4</v>
      </c>
      <c r="H74" s="48">
        <v>4</v>
      </c>
      <c r="I74" s="48">
        <v>5</v>
      </c>
      <c r="J74" s="50">
        <v>5</v>
      </c>
      <c r="K74" s="50">
        <v>5</v>
      </c>
      <c r="L74" s="50">
        <v>5</v>
      </c>
      <c r="M74" s="50">
        <v>5</v>
      </c>
      <c r="N74" s="48">
        <v>5</v>
      </c>
      <c r="O74" s="48">
        <v>5</v>
      </c>
      <c r="P74" s="50">
        <v>5</v>
      </c>
      <c r="Q74" s="59">
        <f t="shared" si="6"/>
        <v>48</v>
      </c>
      <c r="R74" s="50">
        <v>4</v>
      </c>
      <c r="S74" s="50">
        <v>4</v>
      </c>
      <c r="T74" s="50">
        <v>5</v>
      </c>
      <c r="U74" s="50">
        <v>5</v>
      </c>
      <c r="V74" s="50">
        <v>5</v>
      </c>
      <c r="W74" s="50">
        <v>5</v>
      </c>
      <c r="X74" s="50">
        <v>4</v>
      </c>
      <c r="Y74" s="50">
        <v>4</v>
      </c>
      <c r="Z74" s="50">
        <v>5</v>
      </c>
      <c r="AA74" s="50">
        <v>5</v>
      </c>
      <c r="AB74" s="50">
        <v>5</v>
      </c>
      <c r="AC74" s="50">
        <v>5</v>
      </c>
      <c r="AD74" s="50">
        <v>5</v>
      </c>
      <c r="AE74" s="50">
        <v>5</v>
      </c>
      <c r="AF74" s="50">
        <v>5</v>
      </c>
      <c r="AG74" s="62">
        <v>5</v>
      </c>
      <c r="AH74" s="48">
        <v>5</v>
      </c>
      <c r="AI74" s="50">
        <v>4</v>
      </c>
      <c r="AJ74" s="62">
        <v>5</v>
      </c>
      <c r="AK74" s="60">
        <f t="shared" si="7"/>
        <v>90</v>
      </c>
      <c r="AL74" s="48">
        <v>5</v>
      </c>
      <c r="AM74" s="50">
        <v>5</v>
      </c>
      <c r="AN74" s="50">
        <v>5</v>
      </c>
      <c r="AO74" s="48">
        <v>5</v>
      </c>
      <c r="AP74" s="48">
        <v>5</v>
      </c>
      <c r="AQ74" s="50">
        <v>4</v>
      </c>
      <c r="AR74" s="50">
        <v>5</v>
      </c>
      <c r="AS74" s="48">
        <v>5</v>
      </c>
      <c r="AT74" s="48">
        <v>5</v>
      </c>
      <c r="AU74" s="61">
        <f t="shared" si="8"/>
        <v>44</v>
      </c>
    </row>
    <row r="75" spans="1:47" x14ac:dyDescent="0.25">
      <c r="A75" s="43">
        <v>74</v>
      </c>
      <c r="B75" s="49" t="s">
        <v>382</v>
      </c>
      <c r="C75" s="55" t="s">
        <v>512</v>
      </c>
      <c r="D75" s="55" t="s">
        <v>91</v>
      </c>
      <c r="E75" s="53">
        <f>VLOOKUP(B75,'Nilai Raport'!$B$2:$D$215,3,0)</f>
        <v>84.153846150000007</v>
      </c>
      <c r="F75" s="45" cm="1">
        <f t="array" ref="F75">ROUND(E75:E75,0)</f>
        <v>84</v>
      </c>
      <c r="G75" s="50">
        <v>3</v>
      </c>
      <c r="H75" s="49">
        <v>5</v>
      </c>
      <c r="I75" s="49">
        <v>5</v>
      </c>
      <c r="J75" s="50">
        <v>4</v>
      </c>
      <c r="K75" s="50">
        <v>3</v>
      </c>
      <c r="L75" s="50">
        <v>4</v>
      </c>
      <c r="M75" s="50">
        <v>4</v>
      </c>
      <c r="N75" s="49">
        <v>4</v>
      </c>
      <c r="O75" s="49">
        <v>4</v>
      </c>
      <c r="P75" s="50">
        <v>5</v>
      </c>
      <c r="Q75" s="59">
        <f t="shared" si="6"/>
        <v>41</v>
      </c>
      <c r="R75" s="50">
        <v>5</v>
      </c>
      <c r="S75" s="50">
        <v>5</v>
      </c>
      <c r="T75" s="50">
        <v>5</v>
      </c>
      <c r="U75" s="50">
        <v>5</v>
      </c>
      <c r="V75" s="50">
        <v>5</v>
      </c>
      <c r="W75" s="50">
        <v>5</v>
      </c>
      <c r="X75" s="50">
        <v>4</v>
      </c>
      <c r="Y75" s="50">
        <v>3</v>
      </c>
      <c r="Z75" s="50">
        <v>3</v>
      </c>
      <c r="AA75" s="50">
        <v>4</v>
      </c>
      <c r="AB75" s="50">
        <v>5</v>
      </c>
      <c r="AC75" s="50">
        <v>5</v>
      </c>
      <c r="AD75" s="50">
        <v>5</v>
      </c>
      <c r="AE75" s="50">
        <v>5</v>
      </c>
      <c r="AF75" s="50">
        <v>5</v>
      </c>
      <c r="AG75" s="66">
        <v>4</v>
      </c>
      <c r="AH75" s="49">
        <v>5</v>
      </c>
      <c r="AI75" s="50">
        <v>4</v>
      </c>
      <c r="AJ75" s="66">
        <v>4</v>
      </c>
      <c r="AK75" s="60">
        <f t="shared" si="7"/>
        <v>86</v>
      </c>
      <c r="AL75" s="49">
        <v>5</v>
      </c>
      <c r="AM75" s="50">
        <v>5</v>
      </c>
      <c r="AN75" s="50">
        <v>4</v>
      </c>
      <c r="AO75" s="49">
        <v>4</v>
      </c>
      <c r="AP75" s="49">
        <v>5</v>
      </c>
      <c r="AQ75" s="50">
        <v>5</v>
      </c>
      <c r="AR75" s="50">
        <v>5</v>
      </c>
      <c r="AS75" s="49">
        <v>5</v>
      </c>
      <c r="AT75" s="49">
        <v>5</v>
      </c>
      <c r="AU75" s="61">
        <f t="shared" si="8"/>
        <v>43</v>
      </c>
    </row>
    <row r="76" spans="1:47" s="79" customFormat="1" x14ac:dyDescent="0.25">
      <c r="A76" s="71">
        <v>75</v>
      </c>
      <c r="B76" s="80" t="s">
        <v>383</v>
      </c>
      <c r="C76" s="81" t="s">
        <v>512</v>
      </c>
      <c r="D76" s="81" t="s">
        <v>91</v>
      </c>
      <c r="E76" s="74">
        <f>VLOOKUP(B76,'Nilai Raport'!$B$2:$D$215,3,0)</f>
        <v>76.92307692</v>
      </c>
      <c r="F76" s="75" cm="1">
        <f t="array" ref="F76">ROUND(E76:E76,0)</f>
        <v>77</v>
      </c>
      <c r="G76" s="76">
        <v>3</v>
      </c>
      <c r="H76" s="80">
        <v>4</v>
      </c>
      <c r="I76" s="80">
        <v>3</v>
      </c>
      <c r="J76" s="50">
        <v>1</v>
      </c>
      <c r="K76" s="50">
        <v>3</v>
      </c>
      <c r="L76" s="50">
        <v>3</v>
      </c>
      <c r="M76" s="76">
        <v>3</v>
      </c>
      <c r="N76" s="80">
        <v>3</v>
      </c>
      <c r="O76" s="80">
        <v>3</v>
      </c>
      <c r="P76" s="50">
        <v>2</v>
      </c>
      <c r="Q76" s="75">
        <f t="shared" si="6"/>
        <v>28</v>
      </c>
      <c r="R76" s="50">
        <v>2</v>
      </c>
      <c r="S76" s="50">
        <v>2</v>
      </c>
      <c r="T76" s="76">
        <v>2</v>
      </c>
      <c r="U76" s="76">
        <v>3</v>
      </c>
      <c r="V76" s="76">
        <v>3</v>
      </c>
      <c r="W76" s="50">
        <v>4</v>
      </c>
      <c r="X76" s="76">
        <v>3</v>
      </c>
      <c r="Y76" s="76">
        <v>1</v>
      </c>
      <c r="Z76" s="76">
        <v>3</v>
      </c>
      <c r="AA76" s="76">
        <v>1</v>
      </c>
      <c r="AB76" s="76">
        <v>3</v>
      </c>
      <c r="AC76" s="76">
        <v>3</v>
      </c>
      <c r="AD76" s="76">
        <v>3</v>
      </c>
      <c r="AE76" s="76">
        <v>2</v>
      </c>
      <c r="AF76" s="76">
        <v>2</v>
      </c>
      <c r="AG76" s="80">
        <v>3</v>
      </c>
      <c r="AH76" s="80">
        <v>1</v>
      </c>
      <c r="AI76" s="76">
        <v>2</v>
      </c>
      <c r="AJ76" s="80">
        <v>3</v>
      </c>
      <c r="AK76" s="77">
        <f t="shared" si="7"/>
        <v>46</v>
      </c>
      <c r="AL76" s="80">
        <v>3</v>
      </c>
      <c r="AM76" s="76">
        <v>2</v>
      </c>
      <c r="AN76" s="76">
        <v>2</v>
      </c>
      <c r="AO76" s="80">
        <v>3</v>
      </c>
      <c r="AP76" s="80">
        <v>2</v>
      </c>
      <c r="AQ76" s="76">
        <v>3</v>
      </c>
      <c r="AR76" s="76">
        <v>3</v>
      </c>
      <c r="AS76" s="80">
        <v>2</v>
      </c>
      <c r="AT76" s="80">
        <v>3</v>
      </c>
      <c r="AU76" s="78">
        <f t="shared" si="8"/>
        <v>23</v>
      </c>
    </row>
    <row r="77" spans="1:47" x14ac:dyDescent="0.25">
      <c r="A77" s="43">
        <v>76</v>
      </c>
      <c r="B77" s="49" t="s">
        <v>384</v>
      </c>
      <c r="C77" s="55" t="s">
        <v>512</v>
      </c>
      <c r="D77" s="55" t="s">
        <v>91</v>
      </c>
      <c r="E77" s="53">
        <f>VLOOKUP(B77,'Nilai Raport'!$B$2:$D$215,3,0)</f>
        <v>83.92307692</v>
      </c>
      <c r="F77" s="45" cm="1">
        <f t="array" ref="F77">ROUND(E77:E77,0)</f>
        <v>84</v>
      </c>
      <c r="G77" s="50">
        <v>4</v>
      </c>
      <c r="H77" s="49">
        <v>5</v>
      </c>
      <c r="I77" s="49">
        <v>4</v>
      </c>
      <c r="J77" s="50">
        <v>4</v>
      </c>
      <c r="K77" s="50">
        <v>3</v>
      </c>
      <c r="L77" s="50">
        <v>3</v>
      </c>
      <c r="M77" s="50">
        <v>3</v>
      </c>
      <c r="N77" s="49">
        <v>4</v>
      </c>
      <c r="O77" s="49">
        <v>4</v>
      </c>
      <c r="P77" s="50">
        <v>4</v>
      </c>
      <c r="Q77" s="59">
        <f t="shared" si="6"/>
        <v>38</v>
      </c>
      <c r="R77" s="50">
        <v>4</v>
      </c>
      <c r="S77" s="50">
        <v>3</v>
      </c>
      <c r="T77" s="50">
        <v>3</v>
      </c>
      <c r="U77" s="50">
        <v>3</v>
      </c>
      <c r="V77" s="50">
        <v>3</v>
      </c>
      <c r="W77" s="50">
        <v>2</v>
      </c>
      <c r="X77" s="50">
        <v>3</v>
      </c>
      <c r="Y77" s="50">
        <v>2</v>
      </c>
      <c r="Z77" s="50">
        <v>3</v>
      </c>
      <c r="AA77" s="50">
        <v>3</v>
      </c>
      <c r="AB77" s="50">
        <v>3</v>
      </c>
      <c r="AC77" s="50">
        <v>3</v>
      </c>
      <c r="AD77" s="50">
        <v>3</v>
      </c>
      <c r="AE77" s="50">
        <v>3</v>
      </c>
      <c r="AF77" s="50">
        <v>3</v>
      </c>
      <c r="AG77" s="66">
        <v>3</v>
      </c>
      <c r="AH77" s="49">
        <v>3</v>
      </c>
      <c r="AI77" s="50">
        <v>3</v>
      </c>
      <c r="AJ77" s="66">
        <v>3</v>
      </c>
      <c r="AK77" s="60">
        <f t="shared" si="7"/>
        <v>56</v>
      </c>
      <c r="AL77" s="49">
        <v>4</v>
      </c>
      <c r="AM77" s="50">
        <v>4</v>
      </c>
      <c r="AN77" s="50">
        <v>3</v>
      </c>
      <c r="AO77" s="49">
        <v>4</v>
      </c>
      <c r="AP77" s="49">
        <v>4</v>
      </c>
      <c r="AQ77" s="50">
        <v>4</v>
      </c>
      <c r="AR77" s="50">
        <v>2</v>
      </c>
      <c r="AS77" s="49">
        <v>4</v>
      </c>
      <c r="AT77" s="49">
        <v>4</v>
      </c>
      <c r="AU77" s="61">
        <f t="shared" si="8"/>
        <v>33</v>
      </c>
    </row>
    <row r="78" spans="1:47" x14ac:dyDescent="0.25">
      <c r="A78" s="43">
        <v>77</v>
      </c>
      <c r="B78" s="48" t="s">
        <v>385</v>
      </c>
      <c r="C78" s="54" t="s">
        <v>512</v>
      </c>
      <c r="D78" s="54" t="s">
        <v>91</v>
      </c>
      <c r="E78" s="53">
        <f>VLOOKUP(B78,'Nilai Raport'!$B$2:$D$215,3,0)</f>
        <v>86.153846150000007</v>
      </c>
      <c r="F78" s="45" cm="1">
        <f t="array" ref="F78">ROUND(E78:E78,0)</f>
        <v>86</v>
      </c>
      <c r="G78" s="50">
        <v>5</v>
      </c>
      <c r="H78" s="48">
        <v>5</v>
      </c>
      <c r="I78" s="48">
        <v>5</v>
      </c>
      <c r="J78" s="50">
        <v>5</v>
      </c>
      <c r="K78" s="50">
        <v>3</v>
      </c>
      <c r="L78" s="50">
        <v>4</v>
      </c>
      <c r="M78" s="50">
        <v>4</v>
      </c>
      <c r="N78" s="48">
        <v>4</v>
      </c>
      <c r="O78" s="48">
        <v>4</v>
      </c>
      <c r="P78" s="50">
        <v>5</v>
      </c>
      <c r="Q78" s="59">
        <f t="shared" si="6"/>
        <v>44</v>
      </c>
      <c r="R78" s="50">
        <v>4</v>
      </c>
      <c r="S78" s="50">
        <v>5</v>
      </c>
      <c r="T78" s="50">
        <v>5</v>
      </c>
      <c r="U78" s="50">
        <v>5</v>
      </c>
      <c r="V78" s="50">
        <v>5</v>
      </c>
      <c r="W78" s="50">
        <v>5</v>
      </c>
      <c r="X78" s="50">
        <v>5</v>
      </c>
      <c r="Y78" s="50">
        <v>5</v>
      </c>
      <c r="Z78" s="50">
        <v>5</v>
      </c>
      <c r="AA78" s="50">
        <v>5</v>
      </c>
      <c r="AB78" s="50">
        <v>5</v>
      </c>
      <c r="AC78" s="50">
        <v>5</v>
      </c>
      <c r="AD78" s="50">
        <v>5</v>
      </c>
      <c r="AE78" s="50">
        <v>5</v>
      </c>
      <c r="AF78" s="50">
        <v>5</v>
      </c>
      <c r="AG78" s="62">
        <v>5</v>
      </c>
      <c r="AH78" s="48">
        <v>5</v>
      </c>
      <c r="AI78" s="50">
        <v>5</v>
      </c>
      <c r="AJ78" s="62">
        <v>5</v>
      </c>
      <c r="AK78" s="60">
        <f t="shared" si="7"/>
        <v>94</v>
      </c>
      <c r="AL78" s="48">
        <v>5</v>
      </c>
      <c r="AM78" s="50">
        <v>5</v>
      </c>
      <c r="AN78" s="50">
        <v>4</v>
      </c>
      <c r="AO78" s="48">
        <v>4</v>
      </c>
      <c r="AP78" s="48">
        <v>5</v>
      </c>
      <c r="AQ78" s="50">
        <v>5</v>
      </c>
      <c r="AR78" s="50">
        <v>5</v>
      </c>
      <c r="AS78" s="48">
        <v>5</v>
      </c>
      <c r="AT78" s="48">
        <v>5</v>
      </c>
      <c r="AU78" s="61">
        <f t="shared" si="8"/>
        <v>43</v>
      </c>
    </row>
    <row r="79" spans="1:47" x14ac:dyDescent="0.25">
      <c r="A79" s="43">
        <v>78</v>
      </c>
      <c r="B79" s="49" t="s">
        <v>386</v>
      </c>
      <c r="C79" s="55" t="s">
        <v>512</v>
      </c>
      <c r="D79" s="55" t="s">
        <v>91</v>
      </c>
      <c r="E79" s="53">
        <f>VLOOKUP(B79,'Nilai Raport'!$B$2:$D$215,3,0)</f>
        <v>85.307692309999993</v>
      </c>
      <c r="F79" s="45" cm="1">
        <f t="array" ref="F79">ROUND(E79:E79,0)</f>
        <v>85</v>
      </c>
      <c r="G79" s="50">
        <v>5</v>
      </c>
      <c r="H79" s="49">
        <v>5</v>
      </c>
      <c r="I79" s="49">
        <v>4</v>
      </c>
      <c r="J79" s="50">
        <v>5</v>
      </c>
      <c r="K79" s="50">
        <v>5</v>
      </c>
      <c r="L79" s="50">
        <v>5</v>
      </c>
      <c r="M79" s="50">
        <v>5</v>
      </c>
      <c r="N79" s="49">
        <v>5</v>
      </c>
      <c r="O79" s="49">
        <v>5</v>
      </c>
      <c r="P79" s="50">
        <v>5</v>
      </c>
      <c r="Q79" s="59">
        <f t="shared" si="6"/>
        <v>49</v>
      </c>
      <c r="R79" s="50">
        <v>4</v>
      </c>
      <c r="S79" s="50">
        <v>5</v>
      </c>
      <c r="T79" s="50">
        <v>5</v>
      </c>
      <c r="U79" s="50">
        <v>5</v>
      </c>
      <c r="V79" s="50">
        <v>5</v>
      </c>
      <c r="W79" s="50">
        <v>4</v>
      </c>
      <c r="X79" s="50">
        <v>5</v>
      </c>
      <c r="Y79" s="50">
        <v>3</v>
      </c>
      <c r="Z79" s="50">
        <v>5</v>
      </c>
      <c r="AA79" s="50">
        <v>5</v>
      </c>
      <c r="AB79" s="50">
        <v>3</v>
      </c>
      <c r="AC79" s="50">
        <v>5</v>
      </c>
      <c r="AD79" s="50">
        <v>5</v>
      </c>
      <c r="AE79" s="50">
        <v>5</v>
      </c>
      <c r="AF79" s="50">
        <v>5</v>
      </c>
      <c r="AG79" s="66">
        <v>4</v>
      </c>
      <c r="AH79" s="49">
        <v>5</v>
      </c>
      <c r="AI79" s="50">
        <v>5</v>
      </c>
      <c r="AJ79" s="66">
        <v>5</v>
      </c>
      <c r="AK79" s="60">
        <f t="shared" si="7"/>
        <v>88</v>
      </c>
      <c r="AL79" s="49">
        <v>5</v>
      </c>
      <c r="AM79" s="50">
        <v>5</v>
      </c>
      <c r="AN79" s="50">
        <v>5</v>
      </c>
      <c r="AO79" s="49">
        <v>5</v>
      </c>
      <c r="AP79" s="49">
        <v>5</v>
      </c>
      <c r="AQ79" s="50">
        <v>5</v>
      </c>
      <c r="AR79" s="50">
        <v>5</v>
      </c>
      <c r="AS79" s="49">
        <v>5</v>
      </c>
      <c r="AT79" s="49">
        <v>5</v>
      </c>
      <c r="AU79" s="61">
        <f t="shared" si="8"/>
        <v>45</v>
      </c>
    </row>
    <row r="80" spans="1:47" x14ac:dyDescent="0.25">
      <c r="A80" s="43">
        <v>79</v>
      </c>
      <c r="B80" s="49" t="s">
        <v>388</v>
      </c>
      <c r="C80" s="55" t="s">
        <v>512</v>
      </c>
      <c r="D80" s="55" t="s">
        <v>91</v>
      </c>
      <c r="E80" s="53">
        <f>VLOOKUP(B80,'Nilai Raport'!$B$2:$D$215,3,0)</f>
        <v>86.153846150000007</v>
      </c>
      <c r="F80" s="45" cm="1">
        <f t="array" ref="F80">ROUND(E80:E80,0)</f>
        <v>86</v>
      </c>
      <c r="G80" s="50">
        <v>4</v>
      </c>
      <c r="H80" s="49">
        <v>4</v>
      </c>
      <c r="I80" s="49">
        <v>3</v>
      </c>
      <c r="J80" s="50">
        <v>4</v>
      </c>
      <c r="K80" s="50">
        <v>3</v>
      </c>
      <c r="L80" s="50">
        <v>4</v>
      </c>
      <c r="M80" s="50">
        <v>3</v>
      </c>
      <c r="N80" s="49">
        <v>3</v>
      </c>
      <c r="O80" s="49">
        <v>4</v>
      </c>
      <c r="P80" s="50">
        <v>2</v>
      </c>
      <c r="Q80" s="59">
        <f t="shared" si="6"/>
        <v>34</v>
      </c>
      <c r="R80" s="50">
        <v>4</v>
      </c>
      <c r="S80" s="50">
        <v>3</v>
      </c>
      <c r="T80" s="50">
        <v>4</v>
      </c>
      <c r="U80" s="50">
        <v>3</v>
      </c>
      <c r="V80" s="50">
        <v>3</v>
      </c>
      <c r="W80" s="50">
        <v>3</v>
      </c>
      <c r="X80" s="50">
        <v>3</v>
      </c>
      <c r="Y80" s="50">
        <v>4</v>
      </c>
      <c r="Z80" s="50">
        <v>3</v>
      </c>
      <c r="AA80" s="50">
        <v>3</v>
      </c>
      <c r="AB80" s="50">
        <v>3</v>
      </c>
      <c r="AC80" s="50">
        <v>3</v>
      </c>
      <c r="AD80" s="50">
        <v>3</v>
      </c>
      <c r="AE80" s="50">
        <v>4</v>
      </c>
      <c r="AF80" s="50">
        <v>3</v>
      </c>
      <c r="AG80" s="66">
        <v>3</v>
      </c>
      <c r="AH80" s="49">
        <v>3</v>
      </c>
      <c r="AI80" s="50">
        <v>3</v>
      </c>
      <c r="AJ80" s="66">
        <v>3</v>
      </c>
      <c r="AK80" s="60">
        <f t="shared" si="7"/>
        <v>61</v>
      </c>
      <c r="AL80" s="49">
        <v>4</v>
      </c>
      <c r="AM80" s="50">
        <v>3</v>
      </c>
      <c r="AN80" s="50">
        <v>3</v>
      </c>
      <c r="AO80" s="49">
        <v>4</v>
      </c>
      <c r="AP80" s="49">
        <v>3</v>
      </c>
      <c r="AQ80" s="50">
        <v>3</v>
      </c>
      <c r="AR80" s="50">
        <v>4</v>
      </c>
      <c r="AS80" s="49">
        <v>3</v>
      </c>
      <c r="AT80" s="49">
        <v>4</v>
      </c>
      <c r="AU80" s="61">
        <f t="shared" si="8"/>
        <v>31</v>
      </c>
    </row>
    <row r="81" spans="1:47" x14ac:dyDescent="0.25">
      <c r="A81" s="43">
        <v>80</v>
      </c>
      <c r="B81" s="49" t="s">
        <v>390</v>
      </c>
      <c r="C81" s="55" t="s">
        <v>512</v>
      </c>
      <c r="D81" s="55" t="s">
        <v>91</v>
      </c>
      <c r="E81" s="53">
        <f>VLOOKUP(B81,'Nilai Raport'!$B$2:$D$215,3,0)</f>
        <v>83.07692308</v>
      </c>
      <c r="F81" s="45" cm="1">
        <f t="array" ref="F81">ROUND(E81:E81,0)</f>
        <v>83</v>
      </c>
      <c r="G81" s="50">
        <v>4</v>
      </c>
      <c r="H81" s="49">
        <v>5</v>
      </c>
      <c r="I81" s="49">
        <v>4</v>
      </c>
      <c r="J81" s="50">
        <v>4</v>
      </c>
      <c r="K81" s="50">
        <v>4</v>
      </c>
      <c r="L81" s="50">
        <v>4</v>
      </c>
      <c r="M81" s="50">
        <v>3</v>
      </c>
      <c r="N81" s="49">
        <v>4</v>
      </c>
      <c r="O81" s="49">
        <v>5</v>
      </c>
      <c r="P81" s="50">
        <v>4</v>
      </c>
      <c r="Q81" s="59">
        <f t="shared" si="6"/>
        <v>41</v>
      </c>
      <c r="R81" s="50">
        <v>4</v>
      </c>
      <c r="S81" s="50">
        <v>3</v>
      </c>
      <c r="T81" s="50">
        <v>3</v>
      </c>
      <c r="U81" s="50">
        <v>3</v>
      </c>
      <c r="V81" s="50">
        <v>4</v>
      </c>
      <c r="W81" s="50">
        <v>3</v>
      </c>
      <c r="X81" s="50">
        <v>3</v>
      </c>
      <c r="Y81" s="50">
        <v>4</v>
      </c>
      <c r="Z81" s="50">
        <v>4</v>
      </c>
      <c r="AA81" s="50">
        <v>4</v>
      </c>
      <c r="AB81" s="50">
        <v>4</v>
      </c>
      <c r="AC81" s="50">
        <v>4</v>
      </c>
      <c r="AD81" s="50">
        <v>4</v>
      </c>
      <c r="AE81" s="50">
        <v>4</v>
      </c>
      <c r="AF81" s="50">
        <v>4</v>
      </c>
      <c r="AG81" s="66">
        <v>3</v>
      </c>
      <c r="AH81" s="49">
        <v>4</v>
      </c>
      <c r="AI81" s="50">
        <v>5</v>
      </c>
      <c r="AJ81" s="66">
        <v>4</v>
      </c>
      <c r="AK81" s="60">
        <f t="shared" si="7"/>
        <v>71</v>
      </c>
      <c r="AL81" s="49">
        <v>4</v>
      </c>
      <c r="AM81" s="50">
        <v>4</v>
      </c>
      <c r="AN81" s="50">
        <v>3</v>
      </c>
      <c r="AO81" s="49">
        <v>4</v>
      </c>
      <c r="AP81" s="49">
        <v>4</v>
      </c>
      <c r="AQ81" s="50">
        <v>3</v>
      </c>
      <c r="AR81" s="50">
        <v>4</v>
      </c>
      <c r="AS81" s="49">
        <v>4</v>
      </c>
      <c r="AT81" s="49">
        <v>4</v>
      </c>
      <c r="AU81" s="61">
        <f t="shared" si="8"/>
        <v>34</v>
      </c>
    </row>
    <row r="82" spans="1:47" x14ac:dyDescent="0.25">
      <c r="A82" s="43">
        <v>81</v>
      </c>
      <c r="B82" s="48" t="s">
        <v>391</v>
      </c>
      <c r="C82" s="54" t="s">
        <v>512</v>
      </c>
      <c r="D82" s="54" t="s">
        <v>91</v>
      </c>
      <c r="E82" s="53">
        <f>VLOOKUP(B82,'Nilai Raport'!$B$2:$D$215,3,0)</f>
        <v>83.230769230000007</v>
      </c>
      <c r="F82" s="45" cm="1">
        <f t="array" ref="F82">ROUND(E82:E82,0)</f>
        <v>83</v>
      </c>
      <c r="G82" s="50">
        <v>4</v>
      </c>
      <c r="H82" s="48">
        <v>4</v>
      </c>
      <c r="I82" s="48">
        <v>5</v>
      </c>
      <c r="J82" s="50">
        <v>5</v>
      </c>
      <c r="K82" s="50">
        <v>4</v>
      </c>
      <c r="L82" s="50">
        <v>5</v>
      </c>
      <c r="M82" s="50">
        <v>5</v>
      </c>
      <c r="N82" s="48">
        <v>5</v>
      </c>
      <c r="O82" s="48">
        <v>5</v>
      </c>
      <c r="P82" s="50">
        <v>5</v>
      </c>
      <c r="Q82" s="59">
        <f t="shared" si="6"/>
        <v>47</v>
      </c>
      <c r="R82" s="50">
        <v>4</v>
      </c>
      <c r="S82" s="50">
        <v>4</v>
      </c>
      <c r="T82" s="50">
        <v>4</v>
      </c>
      <c r="U82" s="50">
        <v>4</v>
      </c>
      <c r="V82" s="50">
        <v>5</v>
      </c>
      <c r="W82" s="50">
        <v>4</v>
      </c>
      <c r="X82" s="50">
        <v>4</v>
      </c>
      <c r="Y82" s="50">
        <v>4</v>
      </c>
      <c r="Z82" s="50">
        <v>4</v>
      </c>
      <c r="AA82" s="50">
        <v>4</v>
      </c>
      <c r="AB82" s="50">
        <v>4</v>
      </c>
      <c r="AC82" s="50">
        <v>4</v>
      </c>
      <c r="AD82" s="50">
        <v>4</v>
      </c>
      <c r="AE82" s="50">
        <v>4</v>
      </c>
      <c r="AF82" s="50">
        <v>4</v>
      </c>
      <c r="AG82" s="62">
        <v>4</v>
      </c>
      <c r="AH82" s="48">
        <v>4</v>
      </c>
      <c r="AI82" s="50">
        <v>5</v>
      </c>
      <c r="AJ82" s="62">
        <v>4</v>
      </c>
      <c r="AK82" s="60">
        <f t="shared" si="7"/>
        <v>78</v>
      </c>
      <c r="AL82" s="48">
        <v>5</v>
      </c>
      <c r="AM82" s="50">
        <v>4</v>
      </c>
      <c r="AN82" s="50">
        <v>4</v>
      </c>
      <c r="AO82" s="48">
        <v>4</v>
      </c>
      <c r="AP82" s="48">
        <v>5</v>
      </c>
      <c r="AQ82" s="50">
        <v>4</v>
      </c>
      <c r="AR82" s="50">
        <v>4</v>
      </c>
      <c r="AS82" s="48">
        <v>4</v>
      </c>
      <c r="AT82" s="48">
        <v>4</v>
      </c>
      <c r="AU82" s="61">
        <f t="shared" si="8"/>
        <v>38</v>
      </c>
    </row>
    <row r="83" spans="1:47" x14ac:dyDescent="0.25">
      <c r="A83" s="43">
        <v>82</v>
      </c>
      <c r="B83" s="49" t="s">
        <v>392</v>
      </c>
      <c r="C83" s="55" t="s">
        <v>512</v>
      </c>
      <c r="D83" s="55" t="s">
        <v>91</v>
      </c>
      <c r="E83" s="53">
        <f>VLOOKUP(B83,'Nilai Raport'!$B$2:$D$215,3,0)</f>
        <v>84.153846150000007</v>
      </c>
      <c r="F83" s="45" cm="1">
        <f t="array" ref="F83">ROUND(E83:E83,0)</f>
        <v>84</v>
      </c>
      <c r="G83" s="50">
        <v>5</v>
      </c>
      <c r="H83" s="49">
        <v>5</v>
      </c>
      <c r="I83" s="49">
        <v>4</v>
      </c>
      <c r="J83" s="50">
        <v>5</v>
      </c>
      <c r="K83" s="50">
        <v>5</v>
      </c>
      <c r="L83" s="50">
        <v>5</v>
      </c>
      <c r="M83" s="50">
        <v>5</v>
      </c>
      <c r="N83" s="49">
        <v>5</v>
      </c>
      <c r="O83" s="49">
        <v>5</v>
      </c>
      <c r="P83" s="50">
        <v>5</v>
      </c>
      <c r="Q83" s="59">
        <f t="shared" si="6"/>
        <v>49</v>
      </c>
      <c r="R83" s="50">
        <v>4</v>
      </c>
      <c r="S83" s="50">
        <v>4</v>
      </c>
      <c r="T83" s="50">
        <v>5</v>
      </c>
      <c r="U83" s="50">
        <v>4</v>
      </c>
      <c r="V83" s="50">
        <v>5</v>
      </c>
      <c r="W83" s="50">
        <v>5</v>
      </c>
      <c r="X83" s="50">
        <v>5</v>
      </c>
      <c r="Y83" s="50">
        <v>4</v>
      </c>
      <c r="Z83" s="50">
        <v>5</v>
      </c>
      <c r="AA83" s="50">
        <v>3</v>
      </c>
      <c r="AB83" s="50">
        <v>5</v>
      </c>
      <c r="AC83" s="50">
        <v>5</v>
      </c>
      <c r="AD83" s="50">
        <v>5</v>
      </c>
      <c r="AE83" s="50">
        <v>5</v>
      </c>
      <c r="AF83" s="50">
        <v>5</v>
      </c>
      <c r="AG83" s="66">
        <v>5</v>
      </c>
      <c r="AH83" s="49">
        <v>5</v>
      </c>
      <c r="AI83" s="50">
        <v>3</v>
      </c>
      <c r="AJ83" s="66">
        <v>5</v>
      </c>
      <c r="AK83" s="60">
        <f t="shared" si="7"/>
        <v>87</v>
      </c>
      <c r="AL83" s="49">
        <v>5</v>
      </c>
      <c r="AM83" s="50">
        <v>5</v>
      </c>
      <c r="AN83" s="50">
        <v>5</v>
      </c>
      <c r="AO83" s="49">
        <v>5</v>
      </c>
      <c r="AP83" s="49">
        <v>5</v>
      </c>
      <c r="AQ83" s="50">
        <v>4</v>
      </c>
      <c r="AR83" s="50">
        <v>5</v>
      </c>
      <c r="AS83" s="49">
        <v>4</v>
      </c>
      <c r="AT83" s="49">
        <v>5</v>
      </c>
      <c r="AU83" s="61">
        <f t="shared" si="8"/>
        <v>43</v>
      </c>
    </row>
    <row r="84" spans="1:47" x14ac:dyDescent="0.25">
      <c r="A84" s="43">
        <v>83</v>
      </c>
      <c r="B84" s="48" t="s">
        <v>393</v>
      </c>
      <c r="C84" s="54" t="s">
        <v>512</v>
      </c>
      <c r="D84" s="54" t="s">
        <v>91</v>
      </c>
      <c r="E84" s="53">
        <f>VLOOKUP(B84,'Nilai Raport'!$B$2:$D$215,3,0)</f>
        <v>83.92307692</v>
      </c>
      <c r="F84" s="45" cm="1">
        <f t="array" ref="F84">ROUND(E84:E84,0)</f>
        <v>84</v>
      </c>
      <c r="G84" s="50">
        <v>5</v>
      </c>
      <c r="H84" s="48">
        <v>5</v>
      </c>
      <c r="I84" s="48">
        <v>5</v>
      </c>
      <c r="J84" s="50">
        <v>5</v>
      </c>
      <c r="K84" s="50">
        <v>4</v>
      </c>
      <c r="L84" s="50">
        <v>5</v>
      </c>
      <c r="M84" s="50">
        <v>5</v>
      </c>
      <c r="N84" s="48">
        <v>5</v>
      </c>
      <c r="O84" s="48">
        <v>5</v>
      </c>
      <c r="P84" s="50">
        <v>5</v>
      </c>
      <c r="Q84" s="59">
        <f t="shared" si="6"/>
        <v>49</v>
      </c>
      <c r="R84" s="50">
        <v>5</v>
      </c>
      <c r="S84" s="50">
        <v>5</v>
      </c>
      <c r="T84" s="50">
        <v>5</v>
      </c>
      <c r="U84" s="50">
        <v>5</v>
      </c>
      <c r="V84" s="50">
        <v>5</v>
      </c>
      <c r="W84" s="50">
        <v>5</v>
      </c>
      <c r="X84" s="50">
        <v>4</v>
      </c>
      <c r="Y84" s="50">
        <v>4</v>
      </c>
      <c r="Z84" s="50">
        <v>5</v>
      </c>
      <c r="AA84" s="50">
        <v>5</v>
      </c>
      <c r="AB84" s="50">
        <v>4</v>
      </c>
      <c r="AC84" s="50">
        <v>5</v>
      </c>
      <c r="AD84" s="50">
        <v>5</v>
      </c>
      <c r="AE84" s="50">
        <v>5</v>
      </c>
      <c r="AF84" s="50">
        <v>5</v>
      </c>
      <c r="AG84" s="62">
        <v>5</v>
      </c>
      <c r="AH84" s="48">
        <v>5</v>
      </c>
      <c r="AI84" s="50">
        <v>4</v>
      </c>
      <c r="AJ84" s="62">
        <v>5</v>
      </c>
      <c r="AK84" s="60">
        <f t="shared" si="7"/>
        <v>91</v>
      </c>
      <c r="AL84" s="48">
        <v>5</v>
      </c>
      <c r="AM84" s="50">
        <v>5</v>
      </c>
      <c r="AN84" s="50">
        <v>5</v>
      </c>
      <c r="AO84" s="48">
        <v>5</v>
      </c>
      <c r="AP84" s="48">
        <v>5</v>
      </c>
      <c r="AQ84" s="50">
        <v>4</v>
      </c>
      <c r="AR84" s="50">
        <v>4</v>
      </c>
      <c r="AS84" s="48">
        <v>5</v>
      </c>
      <c r="AT84" s="48">
        <v>5</v>
      </c>
      <c r="AU84" s="61">
        <f t="shared" si="8"/>
        <v>43</v>
      </c>
    </row>
    <row r="85" spans="1:47" x14ac:dyDescent="0.25">
      <c r="A85" s="43">
        <v>84</v>
      </c>
      <c r="B85" s="49" t="s">
        <v>394</v>
      </c>
      <c r="C85" s="55" t="s">
        <v>512</v>
      </c>
      <c r="D85" s="55" t="s">
        <v>91</v>
      </c>
      <c r="E85" s="53">
        <f>VLOOKUP(B85,'Nilai Raport'!$B$2:$D$215,3,0)</f>
        <v>86</v>
      </c>
      <c r="F85" s="45" cm="1">
        <f t="array" ref="F85">ROUND(E85:E85,0)</f>
        <v>86</v>
      </c>
      <c r="G85" s="50">
        <v>5</v>
      </c>
      <c r="H85" s="49">
        <v>5</v>
      </c>
      <c r="I85" s="49">
        <v>5</v>
      </c>
      <c r="J85" s="50">
        <v>5</v>
      </c>
      <c r="K85" s="50">
        <v>5</v>
      </c>
      <c r="L85" s="50">
        <v>5</v>
      </c>
      <c r="M85" s="50">
        <v>5</v>
      </c>
      <c r="N85" s="49">
        <v>5</v>
      </c>
      <c r="O85" s="49">
        <v>5</v>
      </c>
      <c r="P85" s="50">
        <v>5</v>
      </c>
      <c r="Q85" s="59">
        <f t="shared" si="6"/>
        <v>50</v>
      </c>
      <c r="R85" s="50">
        <v>5</v>
      </c>
      <c r="S85" s="50">
        <v>5</v>
      </c>
      <c r="T85" s="50">
        <v>5</v>
      </c>
      <c r="U85" s="50">
        <v>5</v>
      </c>
      <c r="V85" s="50">
        <v>5</v>
      </c>
      <c r="W85" s="50">
        <v>5</v>
      </c>
      <c r="X85" s="50">
        <v>5</v>
      </c>
      <c r="Y85" s="50">
        <v>4</v>
      </c>
      <c r="Z85" s="50">
        <v>4</v>
      </c>
      <c r="AA85" s="50">
        <v>5</v>
      </c>
      <c r="AB85" s="50">
        <v>5</v>
      </c>
      <c r="AC85" s="50">
        <v>5</v>
      </c>
      <c r="AD85" s="50">
        <v>5</v>
      </c>
      <c r="AE85" s="50">
        <v>5</v>
      </c>
      <c r="AF85" s="50">
        <v>5</v>
      </c>
      <c r="AG85" s="66">
        <v>5</v>
      </c>
      <c r="AH85" s="49">
        <v>5</v>
      </c>
      <c r="AI85" s="50">
        <v>5</v>
      </c>
      <c r="AJ85" s="66">
        <v>5</v>
      </c>
      <c r="AK85" s="60">
        <f t="shared" si="7"/>
        <v>93</v>
      </c>
      <c r="AL85" s="49">
        <v>5</v>
      </c>
      <c r="AM85" s="50">
        <v>5</v>
      </c>
      <c r="AN85" s="50">
        <v>5</v>
      </c>
      <c r="AO85" s="49">
        <v>4</v>
      </c>
      <c r="AP85" s="49">
        <v>4</v>
      </c>
      <c r="AQ85" s="50">
        <v>5</v>
      </c>
      <c r="AR85" s="50">
        <v>5</v>
      </c>
      <c r="AS85" s="49">
        <v>5</v>
      </c>
      <c r="AT85" s="49">
        <v>5</v>
      </c>
      <c r="AU85" s="61">
        <f t="shared" si="8"/>
        <v>43</v>
      </c>
    </row>
    <row r="86" spans="1:47" x14ac:dyDescent="0.25">
      <c r="A86" s="43">
        <v>85</v>
      </c>
      <c r="B86" s="48" t="s">
        <v>395</v>
      </c>
      <c r="C86" s="54" t="s">
        <v>512</v>
      </c>
      <c r="D86" s="54" t="s">
        <v>91</v>
      </c>
      <c r="E86" s="53">
        <f>VLOOKUP(B86,'Nilai Raport'!$B$2:$D$215,3,0)</f>
        <v>86.38461538</v>
      </c>
      <c r="F86" s="45" cm="1">
        <f t="array" ref="F86">ROUND(E86:E86,0)</f>
        <v>86</v>
      </c>
      <c r="G86" s="50">
        <v>5</v>
      </c>
      <c r="H86" s="48">
        <v>5</v>
      </c>
      <c r="I86" s="48">
        <v>5</v>
      </c>
      <c r="J86" s="50">
        <v>5</v>
      </c>
      <c r="K86" s="50">
        <v>5</v>
      </c>
      <c r="L86" s="50">
        <v>5</v>
      </c>
      <c r="M86" s="50">
        <v>5</v>
      </c>
      <c r="N86" s="48">
        <v>5</v>
      </c>
      <c r="O86" s="48">
        <v>5</v>
      </c>
      <c r="P86" s="50">
        <v>5</v>
      </c>
      <c r="Q86" s="59">
        <f t="shared" si="6"/>
        <v>50</v>
      </c>
      <c r="R86" s="50">
        <v>4</v>
      </c>
      <c r="S86" s="50">
        <v>3</v>
      </c>
      <c r="T86" s="50">
        <v>3</v>
      </c>
      <c r="U86" s="50">
        <v>3</v>
      </c>
      <c r="V86" s="50">
        <v>4</v>
      </c>
      <c r="W86" s="50">
        <v>3</v>
      </c>
      <c r="X86" s="50">
        <v>4</v>
      </c>
      <c r="Y86" s="50">
        <v>3</v>
      </c>
      <c r="Z86" s="50">
        <v>5</v>
      </c>
      <c r="AA86" s="50">
        <v>3</v>
      </c>
      <c r="AB86" s="50">
        <v>5</v>
      </c>
      <c r="AC86" s="50">
        <v>4</v>
      </c>
      <c r="AD86" s="50">
        <v>4</v>
      </c>
      <c r="AE86" s="50">
        <v>3</v>
      </c>
      <c r="AF86" s="50">
        <v>4</v>
      </c>
      <c r="AG86" s="62">
        <v>4</v>
      </c>
      <c r="AH86" s="48">
        <v>5</v>
      </c>
      <c r="AI86" s="50">
        <v>4</v>
      </c>
      <c r="AJ86" s="62">
        <v>4</v>
      </c>
      <c r="AK86" s="60">
        <f t="shared" si="7"/>
        <v>72</v>
      </c>
      <c r="AL86" s="48">
        <v>3</v>
      </c>
      <c r="AM86" s="50">
        <v>3</v>
      </c>
      <c r="AN86" s="50">
        <v>3</v>
      </c>
      <c r="AO86" s="48">
        <v>4</v>
      </c>
      <c r="AP86" s="48">
        <v>4</v>
      </c>
      <c r="AQ86" s="50">
        <v>4</v>
      </c>
      <c r="AR86" s="50">
        <v>5</v>
      </c>
      <c r="AS86" s="48">
        <v>5</v>
      </c>
      <c r="AT86" s="48">
        <v>5</v>
      </c>
      <c r="AU86" s="61">
        <f t="shared" si="8"/>
        <v>36</v>
      </c>
    </row>
    <row r="87" spans="1:47" x14ac:dyDescent="0.25">
      <c r="A87" s="43">
        <v>86</v>
      </c>
      <c r="B87" s="48" t="s">
        <v>397</v>
      </c>
      <c r="C87" s="54" t="s">
        <v>512</v>
      </c>
      <c r="D87" s="54" t="s">
        <v>91</v>
      </c>
      <c r="E87" s="53">
        <f>VLOOKUP(B87,'Nilai Raport'!$B$2:$D$215,3,0)</f>
        <v>84.846153849999993</v>
      </c>
      <c r="F87" s="45" cm="1">
        <f t="array" ref="F87">ROUND(E87:E87,0)</f>
        <v>85</v>
      </c>
      <c r="G87" s="50">
        <v>5</v>
      </c>
      <c r="H87" s="48">
        <v>5</v>
      </c>
      <c r="I87" s="48">
        <v>3</v>
      </c>
      <c r="J87" s="50">
        <v>4</v>
      </c>
      <c r="K87" s="50">
        <v>3</v>
      </c>
      <c r="L87" s="50">
        <v>4</v>
      </c>
      <c r="M87" s="50">
        <v>4</v>
      </c>
      <c r="N87" s="48">
        <v>3</v>
      </c>
      <c r="O87" s="48">
        <v>4</v>
      </c>
      <c r="P87" s="50">
        <v>5</v>
      </c>
      <c r="Q87" s="59">
        <f t="shared" si="6"/>
        <v>40</v>
      </c>
      <c r="R87" s="50">
        <v>5</v>
      </c>
      <c r="S87" s="50">
        <v>5</v>
      </c>
      <c r="T87" s="50">
        <v>5</v>
      </c>
      <c r="U87" s="50">
        <v>5</v>
      </c>
      <c r="V87" s="50">
        <v>5</v>
      </c>
      <c r="W87" s="50">
        <v>4</v>
      </c>
      <c r="X87" s="50">
        <v>3</v>
      </c>
      <c r="Y87" s="50">
        <v>5</v>
      </c>
      <c r="Z87" s="50">
        <v>5</v>
      </c>
      <c r="AA87" s="50">
        <v>4</v>
      </c>
      <c r="AB87" s="50">
        <v>4</v>
      </c>
      <c r="AC87" s="50">
        <v>5</v>
      </c>
      <c r="AD87" s="50">
        <v>5</v>
      </c>
      <c r="AE87" s="50">
        <v>5</v>
      </c>
      <c r="AF87" s="50">
        <v>5</v>
      </c>
      <c r="AG87" s="62">
        <v>5</v>
      </c>
      <c r="AH87" s="48">
        <v>5</v>
      </c>
      <c r="AI87" s="50">
        <v>5</v>
      </c>
      <c r="AJ87" s="62">
        <v>5</v>
      </c>
      <c r="AK87" s="60">
        <f t="shared" si="7"/>
        <v>90</v>
      </c>
      <c r="AL87" s="48">
        <v>5</v>
      </c>
      <c r="AM87" s="50">
        <v>4</v>
      </c>
      <c r="AN87" s="50">
        <v>5</v>
      </c>
      <c r="AO87" s="48">
        <v>5</v>
      </c>
      <c r="AP87" s="48">
        <v>5</v>
      </c>
      <c r="AQ87" s="50">
        <v>4</v>
      </c>
      <c r="AR87" s="50">
        <v>5</v>
      </c>
      <c r="AS87" s="48">
        <v>5</v>
      </c>
      <c r="AT87" s="48">
        <v>5</v>
      </c>
      <c r="AU87" s="61">
        <f t="shared" si="8"/>
        <v>43</v>
      </c>
    </row>
    <row r="88" spans="1:47" x14ac:dyDescent="0.25">
      <c r="A88" s="43">
        <v>87</v>
      </c>
      <c r="B88" s="48" t="s">
        <v>399</v>
      </c>
      <c r="C88" s="54" t="s">
        <v>511</v>
      </c>
      <c r="D88" s="54" t="s">
        <v>91</v>
      </c>
      <c r="E88" s="53">
        <f>VLOOKUP(B88,'Nilai Raport'!$B$2:$D$215,3,0)</f>
        <v>85</v>
      </c>
      <c r="F88" s="45" cm="1">
        <f t="array" ref="F88">ROUND(E88:E88,0)</f>
        <v>85</v>
      </c>
      <c r="G88" s="50">
        <v>4</v>
      </c>
      <c r="H88" s="48">
        <v>4</v>
      </c>
      <c r="I88" s="48">
        <v>5</v>
      </c>
      <c r="J88" s="50">
        <v>4</v>
      </c>
      <c r="K88" s="50">
        <v>4</v>
      </c>
      <c r="L88" s="50">
        <v>5</v>
      </c>
      <c r="M88" s="50">
        <v>4</v>
      </c>
      <c r="N88" s="48">
        <v>4</v>
      </c>
      <c r="O88" s="48">
        <v>4</v>
      </c>
      <c r="P88" s="50">
        <v>5</v>
      </c>
      <c r="Q88" s="59">
        <f t="shared" si="6"/>
        <v>43</v>
      </c>
      <c r="R88" s="50">
        <v>5</v>
      </c>
      <c r="S88" s="50">
        <v>5</v>
      </c>
      <c r="T88" s="50">
        <v>5</v>
      </c>
      <c r="U88" s="50">
        <v>5</v>
      </c>
      <c r="V88" s="50">
        <v>5</v>
      </c>
      <c r="W88" s="50">
        <v>4</v>
      </c>
      <c r="X88" s="50">
        <v>5</v>
      </c>
      <c r="Y88" s="50">
        <v>5</v>
      </c>
      <c r="Z88" s="50">
        <v>5</v>
      </c>
      <c r="AA88" s="50">
        <v>5</v>
      </c>
      <c r="AB88" s="50">
        <v>5</v>
      </c>
      <c r="AC88" s="50">
        <v>5</v>
      </c>
      <c r="AD88" s="50">
        <v>5</v>
      </c>
      <c r="AE88" s="50">
        <v>5</v>
      </c>
      <c r="AF88" s="50">
        <v>5</v>
      </c>
      <c r="AG88" s="62">
        <v>5</v>
      </c>
      <c r="AH88" s="48">
        <v>5</v>
      </c>
      <c r="AI88" s="50">
        <v>5</v>
      </c>
      <c r="AJ88" s="62">
        <v>5</v>
      </c>
      <c r="AK88" s="60">
        <f t="shared" si="7"/>
        <v>94</v>
      </c>
      <c r="AL88" s="48">
        <v>4</v>
      </c>
      <c r="AM88" s="50">
        <v>4</v>
      </c>
      <c r="AN88" s="50">
        <v>3</v>
      </c>
      <c r="AO88" s="48">
        <v>4</v>
      </c>
      <c r="AP88" s="48">
        <v>4</v>
      </c>
      <c r="AQ88" s="50">
        <v>4</v>
      </c>
      <c r="AR88" s="50">
        <v>4</v>
      </c>
      <c r="AS88" s="48">
        <v>4</v>
      </c>
      <c r="AT88" s="48">
        <v>4</v>
      </c>
      <c r="AU88" s="61">
        <f t="shared" si="8"/>
        <v>35</v>
      </c>
    </row>
    <row r="89" spans="1:47" x14ac:dyDescent="0.25">
      <c r="A89" s="43">
        <v>88</v>
      </c>
      <c r="B89" s="49" t="s">
        <v>400</v>
      </c>
      <c r="C89" s="55" t="s">
        <v>512</v>
      </c>
      <c r="D89" s="55" t="s">
        <v>91</v>
      </c>
      <c r="E89" s="53">
        <f>VLOOKUP(B89,'Nilai Raport'!$B$2:$D$215,3,0)</f>
        <v>84</v>
      </c>
      <c r="F89" s="45" cm="1">
        <f t="array" ref="F89">ROUND(E89:E89,0)</f>
        <v>84</v>
      </c>
      <c r="G89" s="50">
        <v>5</v>
      </c>
      <c r="H89" s="49">
        <v>3</v>
      </c>
      <c r="I89" s="49">
        <v>4</v>
      </c>
      <c r="J89" s="50">
        <v>5</v>
      </c>
      <c r="K89" s="50">
        <v>4</v>
      </c>
      <c r="L89" s="50">
        <v>5</v>
      </c>
      <c r="M89" s="50">
        <v>3</v>
      </c>
      <c r="N89" s="49">
        <v>5</v>
      </c>
      <c r="O89" s="49">
        <v>5</v>
      </c>
      <c r="P89" s="50">
        <v>5</v>
      </c>
      <c r="Q89" s="59">
        <f t="shared" si="6"/>
        <v>44</v>
      </c>
      <c r="R89" s="50">
        <v>4</v>
      </c>
      <c r="S89" s="50">
        <v>4</v>
      </c>
      <c r="T89" s="50">
        <v>4</v>
      </c>
      <c r="U89" s="50">
        <v>4</v>
      </c>
      <c r="V89" s="50">
        <v>4</v>
      </c>
      <c r="W89" s="50">
        <v>4</v>
      </c>
      <c r="X89" s="50">
        <v>4</v>
      </c>
      <c r="Y89" s="50">
        <v>3</v>
      </c>
      <c r="Z89" s="50">
        <v>4</v>
      </c>
      <c r="AA89" s="50">
        <v>4</v>
      </c>
      <c r="AB89" s="50">
        <v>5</v>
      </c>
      <c r="AC89" s="50">
        <v>4</v>
      </c>
      <c r="AD89" s="50">
        <v>4</v>
      </c>
      <c r="AE89" s="50">
        <v>5</v>
      </c>
      <c r="AF89" s="50">
        <v>4</v>
      </c>
      <c r="AG89" s="66">
        <v>4</v>
      </c>
      <c r="AH89" s="49">
        <v>5</v>
      </c>
      <c r="AI89" s="50">
        <v>4</v>
      </c>
      <c r="AJ89" s="66">
        <v>4</v>
      </c>
      <c r="AK89" s="60">
        <f t="shared" si="7"/>
        <v>78</v>
      </c>
      <c r="AL89" s="49">
        <v>5</v>
      </c>
      <c r="AM89" s="50">
        <v>5</v>
      </c>
      <c r="AN89" s="50">
        <v>4</v>
      </c>
      <c r="AO89" s="49">
        <v>4</v>
      </c>
      <c r="AP89" s="49">
        <v>5</v>
      </c>
      <c r="AQ89" s="50">
        <v>3</v>
      </c>
      <c r="AR89" s="50">
        <v>5</v>
      </c>
      <c r="AS89" s="49">
        <v>5</v>
      </c>
      <c r="AT89" s="49">
        <v>3</v>
      </c>
      <c r="AU89" s="61">
        <f t="shared" si="8"/>
        <v>39</v>
      </c>
    </row>
    <row r="90" spans="1:47" x14ac:dyDescent="0.25">
      <c r="A90" s="43">
        <v>89</v>
      </c>
      <c r="B90" s="48" t="s">
        <v>401</v>
      </c>
      <c r="C90" s="54" t="s">
        <v>512</v>
      </c>
      <c r="D90" s="54" t="s">
        <v>91</v>
      </c>
      <c r="E90" s="53">
        <f>VLOOKUP(B90,'Nilai Raport'!$B$2:$D$215,3,0)</f>
        <v>83.61538462</v>
      </c>
      <c r="F90" s="45" cm="1">
        <f t="array" ref="F90">ROUND(E90:E90,0)</f>
        <v>84</v>
      </c>
      <c r="G90" s="50">
        <v>4</v>
      </c>
      <c r="H90" s="48">
        <v>5</v>
      </c>
      <c r="I90" s="48">
        <v>5</v>
      </c>
      <c r="J90" s="50">
        <v>3</v>
      </c>
      <c r="K90" s="50">
        <v>3</v>
      </c>
      <c r="L90" s="50">
        <v>3</v>
      </c>
      <c r="M90" s="50">
        <v>4</v>
      </c>
      <c r="N90" s="48">
        <v>4</v>
      </c>
      <c r="O90" s="48">
        <v>4</v>
      </c>
      <c r="P90" s="50">
        <v>4</v>
      </c>
      <c r="Q90" s="59">
        <f t="shared" si="6"/>
        <v>39</v>
      </c>
      <c r="R90" s="50">
        <v>5</v>
      </c>
      <c r="S90" s="50">
        <v>5</v>
      </c>
      <c r="T90" s="50">
        <v>5</v>
      </c>
      <c r="U90" s="50">
        <v>5</v>
      </c>
      <c r="V90" s="50">
        <v>5</v>
      </c>
      <c r="W90" s="50">
        <v>5</v>
      </c>
      <c r="X90" s="50">
        <v>5</v>
      </c>
      <c r="Y90" s="50">
        <v>5</v>
      </c>
      <c r="Z90" s="50">
        <v>5</v>
      </c>
      <c r="AA90" s="50">
        <v>3</v>
      </c>
      <c r="AB90" s="50">
        <v>5</v>
      </c>
      <c r="AC90" s="50">
        <v>5</v>
      </c>
      <c r="AD90" s="50">
        <v>5</v>
      </c>
      <c r="AE90" s="50">
        <v>5</v>
      </c>
      <c r="AF90" s="50">
        <v>5</v>
      </c>
      <c r="AG90" s="62">
        <v>5</v>
      </c>
      <c r="AH90" s="48">
        <v>5</v>
      </c>
      <c r="AI90" s="50">
        <v>3</v>
      </c>
      <c r="AJ90" s="62">
        <v>5</v>
      </c>
      <c r="AK90" s="60">
        <f t="shared" si="7"/>
        <v>91</v>
      </c>
      <c r="AL90" s="48">
        <v>3</v>
      </c>
      <c r="AM90" s="50">
        <v>5</v>
      </c>
      <c r="AN90" s="50">
        <v>5</v>
      </c>
      <c r="AO90" s="48">
        <v>5</v>
      </c>
      <c r="AP90" s="48">
        <v>5</v>
      </c>
      <c r="AQ90" s="50">
        <v>5</v>
      </c>
      <c r="AR90" s="50">
        <v>5</v>
      </c>
      <c r="AS90" s="48">
        <v>5</v>
      </c>
      <c r="AT90" s="48">
        <v>5</v>
      </c>
      <c r="AU90" s="61">
        <f t="shared" si="8"/>
        <v>43</v>
      </c>
    </row>
    <row r="91" spans="1:47" x14ac:dyDescent="0.25">
      <c r="A91" s="43">
        <v>90</v>
      </c>
      <c r="B91" s="49" t="s">
        <v>403</v>
      </c>
      <c r="C91" s="55" t="s">
        <v>512</v>
      </c>
      <c r="D91" s="55" t="s">
        <v>91</v>
      </c>
      <c r="E91" s="53">
        <f>VLOOKUP(B91,'Nilai Raport'!$B$2:$D$215,3,0)</f>
        <v>85.46153846</v>
      </c>
      <c r="F91" s="45" cm="1">
        <f t="array" ref="F91">ROUND(E91:E91,0)</f>
        <v>85</v>
      </c>
      <c r="G91" s="50">
        <v>5</v>
      </c>
      <c r="H91" s="49">
        <v>4</v>
      </c>
      <c r="I91" s="49">
        <v>4</v>
      </c>
      <c r="J91" s="50">
        <v>4</v>
      </c>
      <c r="K91" s="50">
        <v>3</v>
      </c>
      <c r="L91" s="50">
        <v>3</v>
      </c>
      <c r="M91" s="50">
        <v>4</v>
      </c>
      <c r="N91" s="49">
        <v>3</v>
      </c>
      <c r="O91" s="49">
        <v>4</v>
      </c>
      <c r="P91" s="50">
        <v>4</v>
      </c>
      <c r="Q91" s="59">
        <f t="shared" si="6"/>
        <v>38</v>
      </c>
      <c r="R91" s="50">
        <v>5</v>
      </c>
      <c r="S91" s="50">
        <v>5</v>
      </c>
      <c r="T91" s="50">
        <v>5</v>
      </c>
      <c r="U91" s="50">
        <v>5</v>
      </c>
      <c r="V91" s="50">
        <v>5</v>
      </c>
      <c r="W91" s="50">
        <v>5</v>
      </c>
      <c r="X91" s="50">
        <v>4</v>
      </c>
      <c r="Y91" s="50">
        <v>3</v>
      </c>
      <c r="Z91" s="50">
        <v>5</v>
      </c>
      <c r="AA91" s="50">
        <v>5</v>
      </c>
      <c r="AB91" s="50">
        <v>5</v>
      </c>
      <c r="AC91" s="50">
        <v>5</v>
      </c>
      <c r="AD91" s="50">
        <v>5</v>
      </c>
      <c r="AE91" s="50">
        <v>5</v>
      </c>
      <c r="AF91" s="50">
        <v>5</v>
      </c>
      <c r="AG91" s="66">
        <v>5</v>
      </c>
      <c r="AH91" s="49">
        <v>5</v>
      </c>
      <c r="AI91" s="50">
        <v>4</v>
      </c>
      <c r="AJ91" s="66">
        <v>5</v>
      </c>
      <c r="AK91" s="60">
        <f t="shared" si="7"/>
        <v>91</v>
      </c>
      <c r="AL91" s="49">
        <v>5</v>
      </c>
      <c r="AM91" s="50">
        <v>5</v>
      </c>
      <c r="AN91" s="50">
        <v>5</v>
      </c>
      <c r="AO91" s="49">
        <v>4</v>
      </c>
      <c r="AP91" s="49">
        <v>5</v>
      </c>
      <c r="AQ91" s="50">
        <v>5</v>
      </c>
      <c r="AR91" s="50">
        <v>5</v>
      </c>
      <c r="AS91" s="49">
        <v>5</v>
      </c>
      <c r="AT91" s="49">
        <v>5</v>
      </c>
      <c r="AU91" s="61">
        <f t="shared" si="8"/>
        <v>44</v>
      </c>
    </row>
    <row r="92" spans="1:47" x14ac:dyDescent="0.25">
      <c r="A92" s="43">
        <v>91</v>
      </c>
      <c r="B92" s="49" t="s">
        <v>405</v>
      </c>
      <c r="C92" s="55" t="s">
        <v>512</v>
      </c>
      <c r="D92" s="55" t="s">
        <v>91</v>
      </c>
      <c r="E92" s="53">
        <f>VLOOKUP(B92,'Nilai Raport'!$B$2:$D$215,3,0)</f>
        <v>85.92307692</v>
      </c>
      <c r="F92" s="45" cm="1">
        <f t="array" ref="F92">ROUND(E92:E92,0)</f>
        <v>86</v>
      </c>
      <c r="G92" s="50">
        <v>3</v>
      </c>
      <c r="H92" s="49">
        <v>5</v>
      </c>
      <c r="I92" s="49">
        <v>5</v>
      </c>
      <c r="J92" s="50">
        <v>5</v>
      </c>
      <c r="K92" s="50">
        <v>3</v>
      </c>
      <c r="L92" s="50">
        <v>4</v>
      </c>
      <c r="M92" s="50">
        <v>3</v>
      </c>
      <c r="N92" s="49">
        <v>4</v>
      </c>
      <c r="O92" s="49">
        <v>5</v>
      </c>
      <c r="P92" s="50">
        <v>4</v>
      </c>
      <c r="Q92" s="59">
        <f t="shared" si="6"/>
        <v>41</v>
      </c>
      <c r="R92" s="50">
        <v>5</v>
      </c>
      <c r="S92" s="50">
        <v>3</v>
      </c>
      <c r="T92" s="50">
        <v>5</v>
      </c>
      <c r="U92" s="50">
        <v>5</v>
      </c>
      <c r="V92" s="50">
        <v>5</v>
      </c>
      <c r="W92" s="50">
        <v>5</v>
      </c>
      <c r="X92" s="50">
        <v>3</v>
      </c>
      <c r="Y92" s="50">
        <v>4</v>
      </c>
      <c r="Z92" s="50">
        <v>5</v>
      </c>
      <c r="AA92" s="50">
        <v>5</v>
      </c>
      <c r="AB92" s="50">
        <v>5</v>
      </c>
      <c r="AC92" s="50">
        <v>5</v>
      </c>
      <c r="AD92" s="50">
        <v>5</v>
      </c>
      <c r="AE92" s="50">
        <v>5</v>
      </c>
      <c r="AF92" s="50">
        <v>5</v>
      </c>
      <c r="AG92" s="66">
        <v>5</v>
      </c>
      <c r="AH92" s="49">
        <v>3</v>
      </c>
      <c r="AI92" s="50">
        <v>3</v>
      </c>
      <c r="AJ92" s="66">
        <v>5</v>
      </c>
      <c r="AK92" s="60">
        <f t="shared" si="7"/>
        <v>86</v>
      </c>
      <c r="AL92" s="49">
        <v>5</v>
      </c>
      <c r="AM92" s="50">
        <v>5</v>
      </c>
      <c r="AN92" s="50">
        <v>5</v>
      </c>
      <c r="AO92" s="49">
        <v>5</v>
      </c>
      <c r="AP92" s="49">
        <v>5</v>
      </c>
      <c r="AQ92" s="50">
        <v>4</v>
      </c>
      <c r="AR92" s="50">
        <v>2</v>
      </c>
      <c r="AS92" s="49">
        <v>5</v>
      </c>
      <c r="AT92" s="49">
        <v>5</v>
      </c>
      <c r="AU92" s="61">
        <f t="shared" si="8"/>
        <v>41</v>
      </c>
    </row>
    <row r="93" spans="1:47" x14ac:dyDescent="0.25">
      <c r="A93" s="43">
        <v>92</v>
      </c>
      <c r="B93" s="48" t="s">
        <v>406</v>
      </c>
      <c r="C93" s="54" t="s">
        <v>512</v>
      </c>
      <c r="D93" s="54" t="s">
        <v>91</v>
      </c>
      <c r="E93" s="53">
        <f>VLOOKUP(B93,'Nilai Raport'!$B$2:$D$215,3,0)</f>
        <v>87.38461538</v>
      </c>
      <c r="F93" s="45" cm="1">
        <f t="array" ref="F93">ROUND(E93:E93,0)</f>
        <v>87</v>
      </c>
      <c r="G93" s="50">
        <v>4</v>
      </c>
      <c r="H93" s="48">
        <v>4</v>
      </c>
      <c r="I93" s="48">
        <v>4</v>
      </c>
      <c r="J93" s="50">
        <v>4</v>
      </c>
      <c r="K93" s="50">
        <v>4</v>
      </c>
      <c r="L93" s="50">
        <v>4</v>
      </c>
      <c r="M93" s="50">
        <v>4</v>
      </c>
      <c r="N93" s="48">
        <v>5</v>
      </c>
      <c r="O93" s="48">
        <v>4</v>
      </c>
      <c r="P93" s="50">
        <v>5</v>
      </c>
      <c r="Q93" s="59">
        <f t="shared" si="6"/>
        <v>42</v>
      </c>
      <c r="R93" s="50">
        <v>4</v>
      </c>
      <c r="S93" s="50">
        <v>3</v>
      </c>
      <c r="T93" s="50">
        <v>3</v>
      </c>
      <c r="U93" s="50">
        <v>5</v>
      </c>
      <c r="V93" s="50">
        <v>5</v>
      </c>
      <c r="W93" s="50">
        <v>4</v>
      </c>
      <c r="X93" s="50">
        <v>3</v>
      </c>
      <c r="Y93" s="50">
        <v>4</v>
      </c>
      <c r="Z93" s="50">
        <v>4</v>
      </c>
      <c r="AA93" s="50">
        <v>5</v>
      </c>
      <c r="AB93" s="50">
        <v>5</v>
      </c>
      <c r="AC93" s="50">
        <v>4</v>
      </c>
      <c r="AD93" s="50">
        <v>4</v>
      </c>
      <c r="AE93" s="50">
        <v>4</v>
      </c>
      <c r="AF93" s="50">
        <v>4</v>
      </c>
      <c r="AG93" s="62">
        <v>4</v>
      </c>
      <c r="AH93" s="48">
        <v>4</v>
      </c>
      <c r="AI93" s="50">
        <v>4</v>
      </c>
      <c r="AJ93" s="62">
        <v>4</v>
      </c>
      <c r="AK93" s="60">
        <f t="shared" si="7"/>
        <v>77</v>
      </c>
      <c r="AL93" s="48">
        <v>5</v>
      </c>
      <c r="AM93" s="50">
        <v>5</v>
      </c>
      <c r="AN93" s="50">
        <v>5</v>
      </c>
      <c r="AO93" s="48">
        <v>4</v>
      </c>
      <c r="AP93" s="48">
        <v>4</v>
      </c>
      <c r="AQ93" s="50">
        <v>4</v>
      </c>
      <c r="AR93" s="50">
        <v>5</v>
      </c>
      <c r="AS93" s="48">
        <v>5</v>
      </c>
      <c r="AT93" s="48">
        <v>5</v>
      </c>
      <c r="AU93" s="61">
        <f t="shared" si="8"/>
        <v>42</v>
      </c>
    </row>
    <row r="94" spans="1:47" x14ac:dyDescent="0.25">
      <c r="A94" s="43">
        <v>93</v>
      </c>
      <c r="B94" s="48" t="s">
        <v>407</v>
      </c>
      <c r="C94" s="54" t="s">
        <v>512</v>
      </c>
      <c r="D94" s="54" t="s">
        <v>47</v>
      </c>
      <c r="E94" s="52">
        <f>VLOOKUP(B94,'Nilai Raport'!$B$2:$D$215,3,0)</f>
        <v>82</v>
      </c>
      <c r="F94" s="45" cm="1">
        <f t="array" ref="F94">ROUND(E94:E94,0)</f>
        <v>82</v>
      </c>
      <c r="G94" s="50">
        <v>4</v>
      </c>
      <c r="H94" s="48">
        <v>3</v>
      </c>
      <c r="I94" s="48">
        <v>3</v>
      </c>
      <c r="J94" s="50">
        <v>4</v>
      </c>
      <c r="K94" s="50">
        <v>2</v>
      </c>
      <c r="L94" s="50">
        <v>3</v>
      </c>
      <c r="M94" s="50">
        <v>4</v>
      </c>
      <c r="N94" s="48">
        <v>3</v>
      </c>
      <c r="O94" s="48">
        <v>3</v>
      </c>
      <c r="P94" s="50">
        <v>3</v>
      </c>
      <c r="Q94" s="59">
        <f t="shared" si="6"/>
        <v>32</v>
      </c>
      <c r="R94" s="50">
        <v>4</v>
      </c>
      <c r="S94" s="50">
        <v>4</v>
      </c>
      <c r="T94" s="50">
        <v>4</v>
      </c>
      <c r="U94" s="50">
        <v>4</v>
      </c>
      <c r="V94" s="50">
        <v>3</v>
      </c>
      <c r="W94" s="50">
        <v>3</v>
      </c>
      <c r="X94" s="50">
        <v>4</v>
      </c>
      <c r="Y94" s="50">
        <v>3</v>
      </c>
      <c r="Z94" s="50">
        <v>3</v>
      </c>
      <c r="AA94" s="50">
        <v>4</v>
      </c>
      <c r="AB94" s="50">
        <v>4</v>
      </c>
      <c r="AC94" s="50">
        <v>3</v>
      </c>
      <c r="AD94" s="50">
        <v>3</v>
      </c>
      <c r="AE94" s="50">
        <v>4</v>
      </c>
      <c r="AF94" s="50">
        <v>4</v>
      </c>
      <c r="AG94" s="62">
        <v>3</v>
      </c>
      <c r="AH94" s="48">
        <v>4</v>
      </c>
      <c r="AI94" s="50">
        <v>4</v>
      </c>
      <c r="AJ94" s="62">
        <v>3</v>
      </c>
      <c r="AK94" s="60">
        <f t="shared" si="7"/>
        <v>68</v>
      </c>
      <c r="AL94" s="48">
        <v>3</v>
      </c>
      <c r="AM94" s="50">
        <v>3</v>
      </c>
      <c r="AN94" s="50">
        <v>5</v>
      </c>
      <c r="AO94" s="48">
        <v>3</v>
      </c>
      <c r="AP94" s="48">
        <v>4</v>
      </c>
      <c r="AQ94" s="50">
        <v>4</v>
      </c>
      <c r="AR94" s="50">
        <v>2</v>
      </c>
      <c r="AS94" s="48">
        <v>3</v>
      </c>
      <c r="AT94" s="48">
        <v>3</v>
      </c>
      <c r="AU94" s="61">
        <f t="shared" si="8"/>
        <v>30</v>
      </c>
    </row>
    <row r="95" spans="1:47" x14ac:dyDescent="0.25">
      <c r="A95" s="43">
        <v>94</v>
      </c>
      <c r="B95" s="49" t="s">
        <v>409</v>
      </c>
      <c r="C95" s="55" t="s">
        <v>512</v>
      </c>
      <c r="D95" s="55" t="s">
        <v>47</v>
      </c>
      <c r="E95" s="52">
        <f>VLOOKUP(B95,'Nilai Raport'!$B$2:$D$215,3,0)</f>
        <v>84.384615384615387</v>
      </c>
      <c r="F95" s="45" cm="1">
        <f t="array" ref="F95">ROUND(E95:E95,0)</f>
        <v>84</v>
      </c>
      <c r="G95" s="50">
        <v>4</v>
      </c>
      <c r="H95" s="49">
        <v>4</v>
      </c>
      <c r="I95" s="49">
        <v>4</v>
      </c>
      <c r="J95" s="50">
        <v>4</v>
      </c>
      <c r="K95" s="50">
        <v>3</v>
      </c>
      <c r="L95" s="50">
        <v>4</v>
      </c>
      <c r="M95" s="50">
        <v>4</v>
      </c>
      <c r="N95" s="49">
        <v>4</v>
      </c>
      <c r="O95" s="49">
        <v>4</v>
      </c>
      <c r="P95" s="50">
        <v>4</v>
      </c>
      <c r="Q95" s="59">
        <f t="shared" si="6"/>
        <v>39</v>
      </c>
      <c r="R95" s="50">
        <v>3</v>
      </c>
      <c r="S95" s="50">
        <v>3</v>
      </c>
      <c r="T95" s="50">
        <v>3</v>
      </c>
      <c r="U95" s="50">
        <v>4</v>
      </c>
      <c r="V95" s="50">
        <v>4</v>
      </c>
      <c r="W95" s="50">
        <v>3</v>
      </c>
      <c r="X95" s="50">
        <v>4</v>
      </c>
      <c r="Y95" s="50">
        <v>3</v>
      </c>
      <c r="Z95" s="50">
        <v>4</v>
      </c>
      <c r="AA95" s="50">
        <v>4</v>
      </c>
      <c r="AB95" s="50">
        <v>3</v>
      </c>
      <c r="AC95" s="50">
        <v>3</v>
      </c>
      <c r="AD95" s="50">
        <v>3</v>
      </c>
      <c r="AE95" s="50">
        <v>4</v>
      </c>
      <c r="AF95" s="50">
        <v>4</v>
      </c>
      <c r="AG95" s="66">
        <v>4</v>
      </c>
      <c r="AH95" s="49">
        <v>4</v>
      </c>
      <c r="AI95" s="50">
        <v>3</v>
      </c>
      <c r="AJ95" s="66">
        <v>3</v>
      </c>
      <c r="AK95" s="60">
        <f t="shared" si="7"/>
        <v>66</v>
      </c>
      <c r="AL95" s="49">
        <v>4</v>
      </c>
      <c r="AM95" s="50">
        <v>3</v>
      </c>
      <c r="AN95" s="50">
        <v>3</v>
      </c>
      <c r="AO95" s="49">
        <v>3</v>
      </c>
      <c r="AP95" s="49">
        <v>3</v>
      </c>
      <c r="AQ95" s="50">
        <v>3</v>
      </c>
      <c r="AR95" s="50">
        <v>4</v>
      </c>
      <c r="AS95" s="49">
        <v>4</v>
      </c>
      <c r="AT95" s="49">
        <v>4</v>
      </c>
      <c r="AU95" s="61">
        <f t="shared" si="8"/>
        <v>31</v>
      </c>
    </row>
    <row r="96" spans="1:47" x14ac:dyDescent="0.25">
      <c r="A96" s="43">
        <v>95</v>
      </c>
      <c r="B96" s="48" t="s">
        <v>410</v>
      </c>
      <c r="C96" s="54" t="s">
        <v>511</v>
      </c>
      <c r="D96" s="54" t="s">
        <v>47</v>
      </c>
      <c r="E96" s="52">
        <f>VLOOKUP(B96,'Nilai Raport'!$B$2:$D$215,3,0)</f>
        <v>84.07692307692308</v>
      </c>
      <c r="F96" s="45" cm="1">
        <f t="array" ref="F96">ROUND(E96:E96,0)</f>
        <v>84</v>
      </c>
      <c r="G96" s="50">
        <v>3</v>
      </c>
      <c r="H96" s="48">
        <v>3</v>
      </c>
      <c r="I96" s="48">
        <v>3</v>
      </c>
      <c r="J96" s="50">
        <v>3</v>
      </c>
      <c r="K96" s="50">
        <v>3</v>
      </c>
      <c r="L96" s="50">
        <v>4</v>
      </c>
      <c r="M96" s="50">
        <v>3</v>
      </c>
      <c r="N96" s="48">
        <v>3</v>
      </c>
      <c r="O96" s="48">
        <v>4</v>
      </c>
      <c r="P96" s="50">
        <v>5</v>
      </c>
      <c r="Q96" s="59">
        <f t="shared" si="6"/>
        <v>34</v>
      </c>
      <c r="R96" s="50">
        <v>4</v>
      </c>
      <c r="S96" s="50">
        <v>3</v>
      </c>
      <c r="T96" s="50">
        <v>4</v>
      </c>
      <c r="U96" s="50">
        <v>5</v>
      </c>
      <c r="V96" s="50">
        <v>4</v>
      </c>
      <c r="W96" s="50">
        <v>4</v>
      </c>
      <c r="X96" s="50">
        <v>4</v>
      </c>
      <c r="Y96" s="50">
        <v>4</v>
      </c>
      <c r="Z96" s="50">
        <v>4</v>
      </c>
      <c r="AA96" s="50">
        <v>5</v>
      </c>
      <c r="AB96" s="50">
        <v>4</v>
      </c>
      <c r="AC96" s="50">
        <v>5</v>
      </c>
      <c r="AD96" s="50">
        <v>4</v>
      </c>
      <c r="AE96" s="50">
        <v>5</v>
      </c>
      <c r="AF96" s="50">
        <v>5</v>
      </c>
      <c r="AG96" s="62">
        <v>4</v>
      </c>
      <c r="AH96" s="48">
        <v>4</v>
      </c>
      <c r="AI96" s="50">
        <v>4</v>
      </c>
      <c r="AJ96" s="62">
        <v>5</v>
      </c>
      <c r="AK96" s="60">
        <f t="shared" si="7"/>
        <v>81</v>
      </c>
      <c r="AL96" s="48">
        <v>4</v>
      </c>
      <c r="AM96" s="50">
        <v>3</v>
      </c>
      <c r="AN96" s="50">
        <v>3</v>
      </c>
      <c r="AO96" s="48">
        <v>4</v>
      </c>
      <c r="AP96" s="48">
        <v>3</v>
      </c>
      <c r="AQ96" s="50">
        <v>4</v>
      </c>
      <c r="AR96" s="50">
        <v>5</v>
      </c>
      <c r="AS96" s="48">
        <v>5</v>
      </c>
      <c r="AT96" s="48">
        <v>5</v>
      </c>
      <c r="AU96" s="61">
        <f t="shared" si="8"/>
        <v>36</v>
      </c>
    </row>
    <row r="97" spans="1:47" x14ac:dyDescent="0.25">
      <c r="A97" s="43">
        <v>96</v>
      </c>
      <c r="B97" s="48" t="s">
        <v>412</v>
      </c>
      <c r="C97" s="54" t="s">
        <v>512</v>
      </c>
      <c r="D97" s="54" t="s">
        <v>47</v>
      </c>
      <c r="E97" s="52">
        <f>VLOOKUP(B97,'Nilai Raport'!$B$2:$D$215,3,0)</f>
        <v>82.769230769230774</v>
      </c>
      <c r="F97" s="45" cm="1">
        <f t="array" ref="F97">ROUND(E97:E97,0)</f>
        <v>83</v>
      </c>
      <c r="G97" s="50">
        <v>4</v>
      </c>
      <c r="H97" s="48">
        <v>4</v>
      </c>
      <c r="I97" s="48">
        <v>4</v>
      </c>
      <c r="J97" s="50">
        <v>3</v>
      </c>
      <c r="K97" s="50">
        <v>3</v>
      </c>
      <c r="L97" s="50">
        <v>4</v>
      </c>
      <c r="M97" s="50">
        <v>5</v>
      </c>
      <c r="N97" s="48">
        <v>4</v>
      </c>
      <c r="O97" s="48">
        <v>4</v>
      </c>
      <c r="P97" s="50">
        <v>4</v>
      </c>
      <c r="Q97" s="59">
        <f t="shared" si="6"/>
        <v>39</v>
      </c>
      <c r="R97" s="50">
        <v>2</v>
      </c>
      <c r="S97" s="50">
        <v>3</v>
      </c>
      <c r="T97" s="50">
        <v>4</v>
      </c>
      <c r="U97" s="50">
        <v>3</v>
      </c>
      <c r="V97" s="50">
        <v>4</v>
      </c>
      <c r="W97" s="50">
        <v>3</v>
      </c>
      <c r="X97" s="50">
        <v>4</v>
      </c>
      <c r="Y97" s="50">
        <v>2</v>
      </c>
      <c r="Z97" s="50">
        <v>4</v>
      </c>
      <c r="AA97" s="50">
        <v>3</v>
      </c>
      <c r="AB97" s="50">
        <v>3</v>
      </c>
      <c r="AC97" s="50">
        <v>4</v>
      </c>
      <c r="AD97" s="50">
        <v>3</v>
      </c>
      <c r="AE97" s="50">
        <v>4</v>
      </c>
      <c r="AF97" s="50">
        <v>4</v>
      </c>
      <c r="AG97" s="62">
        <v>4</v>
      </c>
      <c r="AH97" s="48">
        <v>4</v>
      </c>
      <c r="AI97" s="50">
        <v>3</v>
      </c>
      <c r="AJ97" s="62">
        <v>4</v>
      </c>
      <c r="AK97" s="60">
        <f t="shared" si="7"/>
        <v>65</v>
      </c>
      <c r="AL97" s="48">
        <v>4</v>
      </c>
      <c r="AM97" s="50">
        <v>4</v>
      </c>
      <c r="AN97" s="50">
        <v>4</v>
      </c>
      <c r="AO97" s="48">
        <v>5</v>
      </c>
      <c r="AP97" s="48">
        <v>3</v>
      </c>
      <c r="AQ97" s="50">
        <v>4</v>
      </c>
      <c r="AR97" s="50">
        <v>3</v>
      </c>
      <c r="AS97" s="48">
        <v>5</v>
      </c>
      <c r="AT97" s="48">
        <v>5</v>
      </c>
      <c r="AU97" s="61">
        <f t="shared" si="8"/>
        <v>37</v>
      </c>
    </row>
    <row r="98" spans="1:47" x14ac:dyDescent="0.25">
      <c r="A98" s="43">
        <v>97</v>
      </c>
      <c r="B98" s="49" t="s">
        <v>413</v>
      </c>
      <c r="C98" s="55" t="s">
        <v>512</v>
      </c>
      <c r="D98" s="55" t="s">
        <v>47</v>
      </c>
      <c r="E98" s="52">
        <f>VLOOKUP(B98,'Nilai Raport'!$B$2:$D$215,3,0)</f>
        <v>81.307692307692307</v>
      </c>
      <c r="F98" s="45" cm="1">
        <f t="array" ref="F98">ROUND(E98:E98,0)</f>
        <v>81</v>
      </c>
      <c r="G98" s="50">
        <v>3</v>
      </c>
      <c r="H98" s="49">
        <v>3</v>
      </c>
      <c r="I98" s="49">
        <v>4</v>
      </c>
      <c r="J98" s="50">
        <v>4</v>
      </c>
      <c r="K98" s="50">
        <v>2</v>
      </c>
      <c r="L98" s="50">
        <v>2</v>
      </c>
      <c r="M98" s="50">
        <v>3</v>
      </c>
      <c r="N98" s="49">
        <v>3</v>
      </c>
      <c r="O98" s="49">
        <v>4</v>
      </c>
      <c r="P98" s="50">
        <v>4</v>
      </c>
      <c r="Q98" s="59">
        <f t="shared" ref="Q98:Q129" si="9">SUM(G98:P98)</f>
        <v>32</v>
      </c>
      <c r="R98" s="50">
        <v>3</v>
      </c>
      <c r="S98" s="50">
        <v>3</v>
      </c>
      <c r="T98" s="50">
        <v>4</v>
      </c>
      <c r="U98" s="50">
        <v>4</v>
      </c>
      <c r="V98" s="50">
        <v>4</v>
      </c>
      <c r="W98" s="50">
        <v>4</v>
      </c>
      <c r="X98" s="50">
        <v>3</v>
      </c>
      <c r="Y98" s="50">
        <v>3</v>
      </c>
      <c r="Z98" s="50">
        <v>3</v>
      </c>
      <c r="AA98" s="50">
        <v>4</v>
      </c>
      <c r="AB98" s="50">
        <v>4</v>
      </c>
      <c r="AC98" s="50">
        <v>4</v>
      </c>
      <c r="AD98" s="50">
        <v>3</v>
      </c>
      <c r="AE98" s="50">
        <v>4</v>
      </c>
      <c r="AF98" s="50">
        <v>4</v>
      </c>
      <c r="AG98" s="66">
        <v>3</v>
      </c>
      <c r="AH98" s="49">
        <v>4</v>
      </c>
      <c r="AI98" s="50">
        <v>4</v>
      </c>
      <c r="AJ98" s="66">
        <v>3</v>
      </c>
      <c r="AK98" s="60">
        <f t="shared" ref="AK98:AK129" si="10">SUM(R98:AJ98)</f>
        <v>68</v>
      </c>
      <c r="AL98" s="49">
        <v>4</v>
      </c>
      <c r="AM98" s="50">
        <v>3</v>
      </c>
      <c r="AN98" s="50">
        <v>3</v>
      </c>
      <c r="AO98" s="49">
        <v>4</v>
      </c>
      <c r="AP98" s="49">
        <v>4</v>
      </c>
      <c r="AQ98" s="50">
        <v>3</v>
      </c>
      <c r="AR98" s="50">
        <v>4</v>
      </c>
      <c r="AS98" s="49">
        <v>4</v>
      </c>
      <c r="AT98" s="49">
        <v>4</v>
      </c>
      <c r="AU98" s="61">
        <f t="shared" ref="AU98:AU129" si="11">SUM(AL98:AT98)</f>
        <v>33</v>
      </c>
    </row>
    <row r="99" spans="1:47" x14ac:dyDescent="0.25">
      <c r="A99" s="43">
        <v>98</v>
      </c>
      <c r="B99" s="49" t="s">
        <v>414</v>
      </c>
      <c r="C99" s="55" t="s">
        <v>512</v>
      </c>
      <c r="D99" s="55" t="s">
        <v>47</v>
      </c>
      <c r="E99" s="52">
        <f>VLOOKUP(B99,'Nilai Raport'!$B$2:$D$215,3,0)</f>
        <v>81.538461538461533</v>
      </c>
      <c r="F99" s="45" cm="1">
        <f t="array" ref="F99">ROUND(E99:E99,0)</f>
        <v>82</v>
      </c>
      <c r="G99" s="50">
        <v>4</v>
      </c>
      <c r="H99" s="49">
        <v>4</v>
      </c>
      <c r="I99" s="49">
        <v>3</v>
      </c>
      <c r="J99" s="50">
        <v>3</v>
      </c>
      <c r="K99" s="50">
        <v>3</v>
      </c>
      <c r="L99" s="50">
        <v>4</v>
      </c>
      <c r="M99" s="50">
        <v>3</v>
      </c>
      <c r="N99" s="49">
        <v>3</v>
      </c>
      <c r="O99" s="49">
        <v>3</v>
      </c>
      <c r="P99" s="50">
        <v>3</v>
      </c>
      <c r="Q99" s="59">
        <f t="shared" si="9"/>
        <v>33</v>
      </c>
      <c r="R99" s="50">
        <v>4</v>
      </c>
      <c r="S99" s="50">
        <v>4</v>
      </c>
      <c r="T99" s="50">
        <v>4</v>
      </c>
      <c r="U99" s="50">
        <v>4</v>
      </c>
      <c r="V99" s="50">
        <v>4</v>
      </c>
      <c r="W99" s="50">
        <v>4</v>
      </c>
      <c r="X99" s="50">
        <v>4</v>
      </c>
      <c r="Y99" s="50">
        <v>5</v>
      </c>
      <c r="Z99" s="50">
        <v>4</v>
      </c>
      <c r="AA99" s="50">
        <v>4</v>
      </c>
      <c r="AB99" s="50">
        <v>4</v>
      </c>
      <c r="AC99" s="50">
        <v>4</v>
      </c>
      <c r="AD99" s="50">
        <v>4</v>
      </c>
      <c r="AE99" s="50">
        <v>5</v>
      </c>
      <c r="AF99" s="50">
        <v>4</v>
      </c>
      <c r="AG99" s="66">
        <v>4</v>
      </c>
      <c r="AH99" s="49">
        <v>3</v>
      </c>
      <c r="AI99" s="50">
        <v>3</v>
      </c>
      <c r="AJ99" s="66">
        <v>5</v>
      </c>
      <c r="AK99" s="60">
        <f t="shared" si="10"/>
        <v>77</v>
      </c>
      <c r="AL99" s="49">
        <v>4</v>
      </c>
      <c r="AM99" s="50">
        <v>4</v>
      </c>
      <c r="AN99" s="50">
        <v>3</v>
      </c>
      <c r="AO99" s="49">
        <v>4</v>
      </c>
      <c r="AP99" s="49">
        <v>4</v>
      </c>
      <c r="AQ99" s="50">
        <v>4</v>
      </c>
      <c r="AR99" s="50">
        <v>5</v>
      </c>
      <c r="AS99" s="49">
        <v>4</v>
      </c>
      <c r="AT99" s="49">
        <v>4</v>
      </c>
      <c r="AU99" s="61">
        <f t="shared" si="11"/>
        <v>36</v>
      </c>
    </row>
    <row r="100" spans="1:47" x14ac:dyDescent="0.25">
      <c r="A100" s="43">
        <v>99</v>
      </c>
      <c r="B100" s="49" t="s">
        <v>416</v>
      </c>
      <c r="C100" s="55" t="s">
        <v>512</v>
      </c>
      <c r="D100" s="55" t="s">
        <v>47</v>
      </c>
      <c r="E100" s="52">
        <f>VLOOKUP(B100,'Nilai Raport'!$B$2:$D$215,3,0)</f>
        <v>82.538461538461533</v>
      </c>
      <c r="F100" s="45" cm="1">
        <f t="array" ref="F100">ROUND(E100:E100,0)</f>
        <v>83</v>
      </c>
      <c r="G100" s="50">
        <v>4</v>
      </c>
      <c r="H100" s="49">
        <v>5</v>
      </c>
      <c r="I100" s="49">
        <v>5</v>
      </c>
      <c r="J100" s="50">
        <v>5</v>
      </c>
      <c r="K100" s="50">
        <v>3</v>
      </c>
      <c r="L100" s="50">
        <v>4</v>
      </c>
      <c r="M100" s="50">
        <v>5</v>
      </c>
      <c r="N100" s="49">
        <v>4</v>
      </c>
      <c r="O100" s="49">
        <v>4</v>
      </c>
      <c r="P100" s="50">
        <v>5</v>
      </c>
      <c r="Q100" s="59">
        <f t="shared" si="9"/>
        <v>44</v>
      </c>
      <c r="R100" s="50">
        <v>5</v>
      </c>
      <c r="S100" s="50">
        <v>4</v>
      </c>
      <c r="T100" s="50">
        <v>3</v>
      </c>
      <c r="U100" s="50">
        <v>4</v>
      </c>
      <c r="V100" s="50">
        <v>4</v>
      </c>
      <c r="W100" s="50">
        <v>4</v>
      </c>
      <c r="X100" s="50">
        <v>4</v>
      </c>
      <c r="Y100" s="50">
        <v>5</v>
      </c>
      <c r="Z100" s="50">
        <v>4</v>
      </c>
      <c r="AA100" s="50">
        <v>5</v>
      </c>
      <c r="AB100" s="50">
        <v>5</v>
      </c>
      <c r="AC100" s="50">
        <v>3</v>
      </c>
      <c r="AD100" s="50">
        <v>5</v>
      </c>
      <c r="AE100" s="50">
        <v>5</v>
      </c>
      <c r="AF100" s="50">
        <v>4</v>
      </c>
      <c r="AG100" s="66">
        <v>5</v>
      </c>
      <c r="AH100" s="49">
        <v>4</v>
      </c>
      <c r="AI100" s="50">
        <v>4</v>
      </c>
      <c r="AJ100" s="66">
        <v>5</v>
      </c>
      <c r="AK100" s="60">
        <f t="shared" si="10"/>
        <v>82</v>
      </c>
      <c r="AL100" s="49">
        <v>5</v>
      </c>
      <c r="AM100" s="50">
        <v>5</v>
      </c>
      <c r="AN100" s="50">
        <v>5</v>
      </c>
      <c r="AO100" s="49">
        <v>5</v>
      </c>
      <c r="AP100" s="49">
        <v>5</v>
      </c>
      <c r="AQ100" s="50">
        <v>5</v>
      </c>
      <c r="AR100" s="50">
        <v>5</v>
      </c>
      <c r="AS100" s="49">
        <v>5</v>
      </c>
      <c r="AT100" s="49">
        <v>5</v>
      </c>
      <c r="AU100" s="61">
        <f t="shared" si="11"/>
        <v>45</v>
      </c>
    </row>
    <row r="101" spans="1:47" x14ac:dyDescent="0.25">
      <c r="A101" s="43">
        <v>100</v>
      </c>
      <c r="B101" s="48" t="s">
        <v>417</v>
      </c>
      <c r="C101" s="54" t="s">
        <v>512</v>
      </c>
      <c r="D101" s="54" t="s">
        <v>47</v>
      </c>
      <c r="E101" s="52">
        <f>VLOOKUP(B101,'Nilai Raport'!$B$2:$D$215,3,0)</f>
        <v>82.384615384615387</v>
      </c>
      <c r="F101" s="45" cm="1">
        <f t="array" ref="F101">ROUND(E101:E101,0)</f>
        <v>82</v>
      </c>
      <c r="G101" s="50">
        <v>5</v>
      </c>
      <c r="H101" s="48">
        <v>5</v>
      </c>
      <c r="I101" s="48">
        <v>3</v>
      </c>
      <c r="J101" s="50">
        <v>5</v>
      </c>
      <c r="K101" s="50">
        <v>2</v>
      </c>
      <c r="L101" s="50">
        <v>4</v>
      </c>
      <c r="M101" s="50">
        <v>3</v>
      </c>
      <c r="N101" s="48">
        <v>3</v>
      </c>
      <c r="O101" s="48">
        <v>3</v>
      </c>
      <c r="P101" s="50">
        <v>5</v>
      </c>
      <c r="Q101" s="59">
        <f t="shared" si="9"/>
        <v>38</v>
      </c>
      <c r="R101" s="50">
        <v>4</v>
      </c>
      <c r="S101" s="50">
        <v>3</v>
      </c>
      <c r="T101" s="50">
        <v>3</v>
      </c>
      <c r="U101" s="50">
        <v>5</v>
      </c>
      <c r="V101" s="50">
        <v>5</v>
      </c>
      <c r="W101" s="50">
        <v>3</v>
      </c>
      <c r="X101" s="50">
        <v>4</v>
      </c>
      <c r="Y101" s="50">
        <v>4</v>
      </c>
      <c r="Z101" s="50">
        <v>5</v>
      </c>
      <c r="AA101" s="50">
        <v>5</v>
      </c>
      <c r="AB101" s="50">
        <v>4</v>
      </c>
      <c r="AC101" s="50">
        <v>5</v>
      </c>
      <c r="AD101" s="50">
        <v>4</v>
      </c>
      <c r="AE101" s="50">
        <v>5</v>
      </c>
      <c r="AF101" s="50">
        <v>5</v>
      </c>
      <c r="AG101" s="62">
        <v>4</v>
      </c>
      <c r="AH101" s="48">
        <v>4</v>
      </c>
      <c r="AI101" s="50">
        <v>3</v>
      </c>
      <c r="AJ101" s="62">
        <v>4</v>
      </c>
      <c r="AK101" s="60">
        <f t="shared" si="10"/>
        <v>79</v>
      </c>
      <c r="AL101" s="48">
        <v>4</v>
      </c>
      <c r="AM101" s="50">
        <v>4</v>
      </c>
      <c r="AN101" s="50">
        <v>3</v>
      </c>
      <c r="AO101" s="48">
        <v>4</v>
      </c>
      <c r="AP101" s="48">
        <v>4</v>
      </c>
      <c r="AQ101" s="50">
        <v>4</v>
      </c>
      <c r="AR101" s="50">
        <v>5</v>
      </c>
      <c r="AS101" s="48">
        <v>5</v>
      </c>
      <c r="AT101" s="48">
        <v>5</v>
      </c>
      <c r="AU101" s="61">
        <f t="shared" si="11"/>
        <v>38</v>
      </c>
    </row>
    <row r="102" spans="1:47" x14ac:dyDescent="0.25">
      <c r="A102" s="43">
        <v>101</v>
      </c>
      <c r="B102" s="48" t="s">
        <v>419</v>
      </c>
      <c r="C102" s="54" t="s">
        <v>512</v>
      </c>
      <c r="D102" s="54" t="s">
        <v>47</v>
      </c>
      <c r="E102" s="52">
        <f>VLOOKUP(B102,'Nilai Raport'!$B$2:$D$215,3,0)</f>
        <v>82.692307692307693</v>
      </c>
      <c r="F102" s="45" cm="1">
        <f t="array" ref="F102">ROUND(E102:E102,0)</f>
        <v>83</v>
      </c>
      <c r="G102" s="50">
        <v>3</v>
      </c>
      <c r="H102" s="48">
        <v>4</v>
      </c>
      <c r="I102" s="48">
        <v>4</v>
      </c>
      <c r="J102" s="50">
        <v>4</v>
      </c>
      <c r="K102" s="50">
        <v>3</v>
      </c>
      <c r="L102" s="50">
        <v>3</v>
      </c>
      <c r="M102" s="50">
        <v>3</v>
      </c>
      <c r="N102" s="48">
        <v>4</v>
      </c>
      <c r="O102" s="48">
        <v>4</v>
      </c>
      <c r="P102" s="50">
        <v>3</v>
      </c>
      <c r="Q102" s="59">
        <f t="shared" si="9"/>
        <v>35</v>
      </c>
      <c r="R102" s="50">
        <v>4</v>
      </c>
      <c r="S102" s="50">
        <v>4</v>
      </c>
      <c r="T102" s="50">
        <v>4</v>
      </c>
      <c r="U102" s="50">
        <v>4</v>
      </c>
      <c r="V102" s="50">
        <v>4</v>
      </c>
      <c r="W102" s="50">
        <v>4</v>
      </c>
      <c r="X102" s="50">
        <v>3</v>
      </c>
      <c r="Y102" s="50">
        <v>3</v>
      </c>
      <c r="Z102" s="50">
        <v>4</v>
      </c>
      <c r="AA102" s="50">
        <v>5</v>
      </c>
      <c r="AB102" s="50">
        <v>4</v>
      </c>
      <c r="AC102" s="50">
        <v>4</v>
      </c>
      <c r="AD102" s="50">
        <v>5</v>
      </c>
      <c r="AE102" s="50">
        <v>4</v>
      </c>
      <c r="AF102" s="50">
        <v>4</v>
      </c>
      <c r="AG102" s="62">
        <v>4</v>
      </c>
      <c r="AH102" s="48">
        <v>4</v>
      </c>
      <c r="AI102" s="50">
        <v>4</v>
      </c>
      <c r="AJ102" s="62">
        <v>4</v>
      </c>
      <c r="AK102" s="60">
        <f t="shared" si="10"/>
        <v>76</v>
      </c>
      <c r="AL102" s="48">
        <v>4</v>
      </c>
      <c r="AM102" s="50">
        <v>4</v>
      </c>
      <c r="AN102" s="50">
        <v>3</v>
      </c>
      <c r="AO102" s="48">
        <v>5</v>
      </c>
      <c r="AP102" s="48">
        <v>4</v>
      </c>
      <c r="AQ102" s="50">
        <v>4</v>
      </c>
      <c r="AR102" s="50">
        <v>4</v>
      </c>
      <c r="AS102" s="48">
        <v>4</v>
      </c>
      <c r="AT102" s="48">
        <v>4</v>
      </c>
      <c r="AU102" s="61">
        <f t="shared" si="11"/>
        <v>36</v>
      </c>
    </row>
    <row r="103" spans="1:47" x14ac:dyDescent="0.25">
      <c r="A103" s="43">
        <v>102</v>
      </c>
      <c r="B103" s="49" t="s">
        <v>420</v>
      </c>
      <c r="C103" s="55" t="s">
        <v>512</v>
      </c>
      <c r="D103" s="55" t="s">
        <v>47</v>
      </c>
      <c r="E103" s="52">
        <f>VLOOKUP(B103,'Nilai Raport'!$B$2:$D$215,3,0)</f>
        <v>83.461538461538467</v>
      </c>
      <c r="F103" s="45" cm="1">
        <f t="array" ref="F103">ROUND(E103:E103,0)</f>
        <v>83</v>
      </c>
      <c r="G103" s="50">
        <v>4</v>
      </c>
      <c r="H103" s="49">
        <v>4</v>
      </c>
      <c r="I103" s="49">
        <v>4</v>
      </c>
      <c r="J103" s="50">
        <v>5</v>
      </c>
      <c r="K103" s="50">
        <v>4</v>
      </c>
      <c r="L103" s="50">
        <v>4</v>
      </c>
      <c r="M103" s="50">
        <v>5</v>
      </c>
      <c r="N103" s="49">
        <v>4</v>
      </c>
      <c r="O103" s="49">
        <v>5</v>
      </c>
      <c r="P103" s="50">
        <v>5</v>
      </c>
      <c r="Q103" s="59">
        <f t="shared" si="9"/>
        <v>44</v>
      </c>
      <c r="R103" s="50">
        <v>4</v>
      </c>
      <c r="S103" s="50">
        <v>3</v>
      </c>
      <c r="T103" s="50">
        <v>4</v>
      </c>
      <c r="U103" s="50">
        <v>2</v>
      </c>
      <c r="V103" s="50">
        <v>4</v>
      </c>
      <c r="W103" s="50">
        <v>4</v>
      </c>
      <c r="X103" s="50">
        <v>4</v>
      </c>
      <c r="Y103" s="50">
        <v>4</v>
      </c>
      <c r="Z103" s="50">
        <v>4</v>
      </c>
      <c r="AA103" s="50">
        <v>4</v>
      </c>
      <c r="AB103" s="50">
        <v>3</v>
      </c>
      <c r="AC103" s="50">
        <v>4</v>
      </c>
      <c r="AD103" s="50">
        <v>3</v>
      </c>
      <c r="AE103" s="50">
        <v>4</v>
      </c>
      <c r="AF103" s="50">
        <v>5</v>
      </c>
      <c r="AG103" s="66">
        <v>3</v>
      </c>
      <c r="AH103" s="49">
        <v>4</v>
      </c>
      <c r="AI103" s="50">
        <v>5</v>
      </c>
      <c r="AJ103" s="66">
        <v>4</v>
      </c>
      <c r="AK103" s="60">
        <f t="shared" si="10"/>
        <v>72</v>
      </c>
      <c r="AL103" s="49">
        <v>4</v>
      </c>
      <c r="AM103" s="50">
        <v>3</v>
      </c>
      <c r="AN103" s="50">
        <v>4</v>
      </c>
      <c r="AO103" s="49">
        <v>4</v>
      </c>
      <c r="AP103" s="49">
        <v>3</v>
      </c>
      <c r="AQ103" s="50">
        <v>3</v>
      </c>
      <c r="AR103" s="50">
        <v>5</v>
      </c>
      <c r="AS103" s="49">
        <v>5</v>
      </c>
      <c r="AT103" s="49">
        <v>5</v>
      </c>
      <c r="AU103" s="61">
        <f t="shared" si="11"/>
        <v>36</v>
      </c>
    </row>
    <row r="104" spans="1:47" x14ac:dyDescent="0.25">
      <c r="A104" s="43">
        <v>103</v>
      </c>
      <c r="B104" s="42" t="s">
        <v>422</v>
      </c>
      <c r="C104" s="55" t="s">
        <v>511</v>
      </c>
      <c r="D104" s="55" t="s">
        <v>47</v>
      </c>
      <c r="E104" s="52">
        <f>VLOOKUP(B104,'Nilai Raport'!$B$2:$D$215,3,0)</f>
        <v>80.615384615384613</v>
      </c>
      <c r="F104" s="45" cm="1">
        <f t="array" ref="F104">ROUND(E104:E104,0)</f>
        <v>81</v>
      </c>
      <c r="G104" s="50">
        <v>4</v>
      </c>
      <c r="H104" s="49">
        <v>4</v>
      </c>
      <c r="I104" s="49">
        <v>4</v>
      </c>
      <c r="J104" s="50">
        <v>4</v>
      </c>
      <c r="K104" s="50">
        <v>4</v>
      </c>
      <c r="L104" s="50">
        <v>4</v>
      </c>
      <c r="M104" s="50">
        <v>4</v>
      </c>
      <c r="N104" s="49">
        <v>4</v>
      </c>
      <c r="O104" s="49">
        <v>4</v>
      </c>
      <c r="P104" s="50">
        <v>4</v>
      </c>
      <c r="Q104" s="59">
        <f t="shared" si="9"/>
        <v>40</v>
      </c>
      <c r="R104" s="50">
        <v>4</v>
      </c>
      <c r="S104" s="50">
        <v>3</v>
      </c>
      <c r="T104" s="50">
        <v>4</v>
      </c>
      <c r="U104" s="50">
        <v>3</v>
      </c>
      <c r="V104" s="50">
        <v>4</v>
      </c>
      <c r="W104" s="50">
        <v>3</v>
      </c>
      <c r="X104" s="50">
        <v>4</v>
      </c>
      <c r="Y104" s="50">
        <v>4</v>
      </c>
      <c r="Z104" s="50">
        <v>4</v>
      </c>
      <c r="AA104" s="50">
        <v>4</v>
      </c>
      <c r="AB104" s="50">
        <v>3</v>
      </c>
      <c r="AC104" s="50">
        <v>4</v>
      </c>
      <c r="AD104" s="50">
        <v>3</v>
      </c>
      <c r="AE104" s="50">
        <v>4</v>
      </c>
      <c r="AF104" s="50">
        <v>4</v>
      </c>
      <c r="AG104" s="66">
        <v>4</v>
      </c>
      <c r="AH104" s="49">
        <v>4</v>
      </c>
      <c r="AI104" s="50">
        <v>3</v>
      </c>
      <c r="AJ104" s="66">
        <v>3</v>
      </c>
      <c r="AK104" s="60">
        <f t="shared" si="10"/>
        <v>69</v>
      </c>
      <c r="AL104" s="49">
        <v>4</v>
      </c>
      <c r="AM104" s="50">
        <v>4</v>
      </c>
      <c r="AN104" s="50">
        <v>3</v>
      </c>
      <c r="AO104" s="49">
        <v>4</v>
      </c>
      <c r="AP104" s="49">
        <v>4</v>
      </c>
      <c r="AQ104" s="50">
        <v>3</v>
      </c>
      <c r="AR104" s="50">
        <v>4</v>
      </c>
      <c r="AS104" s="49">
        <v>4</v>
      </c>
      <c r="AT104" s="49">
        <v>4</v>
      </c>
      <c r="AU104" s="61">
        <f t="shared" si="11"/>
        <v>34</v>
      </c>
    </row>
    <row r="105" spans="1:47" x14ac:dyDescent="0.25">
      <c r="A105" s="43">
        <v>104</v>
      </c>
      <c r="B105" s="48" t="s">
        <v>423</v>
      </c>
      <c r="C105" s="54" t="s">
        <v>512</v>
      </c>
      <c r="D105" s="54" t="s">
        <v>47</v>
      </c>
      <c r="E105" s="52">
        <f>VLOOKUP(B105,'Nilai Raport'!$B$2:$D$215,3,0)</f>
        <v>82.15384615384616</v>
      </c>
      <c r="F105" s="45" cm="1">
        <f t="array" ref="F105">ROUND(E105:E105,0)</f>
        <v>82</v>
      </c>
      <c r="G105" s="50">
        <v>5</v>
      </c>
      <c r="H105" s="48">
        <v>4</v>
      </c>
      <c r="I105" s="48">
        <v>4</v>
      </c>
      <c r="J105" s="50">
        <v>3</v>
      </c>
      <c r="K105" s="50">
        <v>3</v>
      </c>
      <c r="L105" s="50">
        <v>4</v>
      </c>
      <c r="M105" s="50">
        <v>4</v>
      </c>
      <c r="N105" s="48">
        <v>4</v>
      </c>
      <c r="O105" s="48">
        <v>5</v>
      </c>
      <c r="P105" s="50">
        <v>4</v>
      </c>
      <c r="Q105" s="59">
        <f t="shared" si="9"/>
        <v>40</v>
      </c>
      <c r="R105" s="50">
        <v>4</v>
      </c>
      <c r="S105" s="50">
        <v>5</v>
      </c>
      <c r="T105" s="50">
        <v>4</v>
      </c>
      <c r="U105" s="50">
        <v>4</v>
      </c>
      <c r="V105" s="50">
        <v>4</v>
      </c>
      <c r="W105" s="50">
        <v>4</v>
      </c>
      <c r="X105" s="50">
        <v>3</v>
      </c>
      <c r="Y105" s="50">
        <v>4</v>
      </c>
      <c r="Z105" s="50">
        <v>5</v>
      </c>
      <c r="AA105" s="50">
        <v>5</v>
      </c>
      <c r="AB105" s="50">
        <v>4</v>
      </c>
      <c r="AC105" s="50">
        <v>3</v>
      </c>
      <c r="AD105" s="50">
        <v>4</v>
      </c>
      <c r="AE105" s="50">
        <v>5</v>
      </c>
      <c r="AF105" s="50">
        <v>4</v>
      </c>
      <c r="AG105" s="62">
        <v>4</v>
      </c>
      <c r="AH105" s="48">
        <v>4</v>
      </c>
      <c r="AI105" s="50">
        <v>5</v>
      </c>
      <c r="AJ105" s="62">
        <v>4</v>
      </c>
      <c r="AK105" s="60">
        <f t="shared" si="10"/>
        <v>79</v>
      </c>
      <c r="AL105" s="48">
        <v>4</v>
      </c>
      <c r="AM105" s="50">
        <v>3</v>
      </c>
      <c r="AN105" s="50">
        <v>3</v>
      </c>
      <c r="AO105" s="48">
        <v>3</v>
      </c>
      <c r="AP105" s="48">
        <v>3</v>
      </c>
      <c r="AQ105" s="50">
        <v>4</v>
      </c>
      <c r="AR105" s="50">
        <v>3</v>
      </c>
      <c r="AS105" s="48">
        <v>4</v>
      </c>
      <c r="AT105" s="48">
        <v>4</v>
      </c>
      <c r="AU105" s="61">
        <f t="shared" si="11"/>
        <v>31</v>
      </c>
    </row>
    <row r="106" spans="1:47" x14ac:dyDescent="0.25">
      <c r="A106" s="43">
        <v>105</v>
      </c>
      <c r="B106" s="48" t="s">
        <v>425</v>
      </c>
      <c r="C106" s="54" t="s">
        <v>512</v>
      </c>
      <c r="D106" s="54" t="s">
        <v>47</v>
      </c>
      <c r="E106" s="52">
        <f>VLOOKUP(B106,'Nilai Raport'!$B$2:$D$215,3,0)</f>
        <v>72.84615384615384</v>
      </c>
      <c r="F106" s="45" cm="1">
        <f t="array" ref="F106">ROUND(E106:E106,0)</f>
        <v>73</v>
      </c>
      <c r="G106" s="50">
        <v>5</v>
      </c>
      <c r="H106" s="48">
        <v>4</v>
      </c>
      <c r="I106" s="48">
        <v>5</v>
      </c>
      <c r="J106" s="50">
        <v>5</v>
      </c>
      <c r="K106" s="50">
        <v>3</v>
      </c>
      <c r="L106" s="50">
        <v>5</v>
      </c>
      <c r="M106" s="50">
        <v>5</v>
      </c>
      <c r="N106" s="48">
        <v>5</v>
      </c>
      <c r="O106" s="48">
        <v>5</v>
      </c>
      <c r="P106" s="50">
        <v>5</v>
      </c>
      <c r="Q106" s="59">
        <f t="shared" si="9"/>
        <v>47</v>
      </c>
      <c r="R106" s="50">
        <v>3</v>
      </c>
      <c r="S106" s="50">
        <v>3</v>
      </c>
      <c r="T106" s="50">
        <v>4</v>
      </c>
      <c r="U106" s="50">
        <v>2</v>
      </c>
      <c r="V106" s="50">
        <v>5</v>
      </c>
      <c r="W106" s="50">
        <v>5</v>
      </c>
      <c r="X106" s="50">
        <v>3</v>
      </c>
      <c r="Y106" s="50">
        <v>3</v>
      </c>
      <c r="Z106" s="50">
        <v>5</v>
      </c>
      <c r="AA106" s="50">
        <v>3</v>
      </c>
      <c r="AB106" s="50">
        <v>3</v>
      </c>
      <c r="AC106" s="50">
        <v>5</v>
      </c>
      <c r="AD106" s="50">
        <v>4</v>
      </c>
      <c r="AE106" s="50">
        <v>5</v>
      </c>
      <c r="AF106" s="50">
        <v>5</v>
      </c>
      <c r="AG106" s="62">
        <v>3</v>
      </c>
      <c r="AH106" s="48">
        <v>5</v>
      </c>
      <c r="AI106" s="50">
        <v>3</v>
      </c>
      <c r="AJ106" s="62">
        <v>4</v>
      </c>
      <c r="AK106" s="60">
        <f t="shared" si="10"/>
        <v>73</v>
      </c>
      <c r="AL106" s="48">
        <v>3</v>
      </c>
      <c r="AM106" s="50">
        <v>3</v>
      </c>
      <c r="AN106" s="50">
        <v>4</v>
      </c>
      <c r="AO106" s="48">
        <v>4</v>
      </c>
      <c r="AP106" s="48">
        <v>4</v>
      </c>
      <c r="AQ106" s="50">
        <v>3</v>
      </c>
      <c r="AR106" s="50">
        <v>4</v>
      </c>
      <c r="AS106" s="48">
        <v>5</v>
      </c>
      <c r="AT106" s="48">
        <v>5</v>
      </c>
      <c r="AU106" s="61">
        <f t="shared" si="11"/>
        <v>35</v>
      </c>
    </row>
    <row r="107" spans="1:47" x14ac:dyDescent="0.25">
      <c r="A107" s="43">
        <v>106</v>
      </c>
      <c r="B107" s="49" t="s">
        <v>426</v>
      </c>
      <c r="C107" s="55" t="s">
        <v>512</v>
      </c>
      <c r="D107" s="55" t="s">
        <v>47</v>
      </c>
      <c r="E107" s="52">
        <f>VLOOKUP(B107,'Nilai Raport'!$B$2:$D$215,3,0)</f>
        <v>80.769230769230774</v>
      </c>
      <c r="F107" s="45" cm="1">
        <f t="array" ref="F107">ROUND(E107:E107,0)</f>
        <v>81</v>
      </c>
      <c r="G107" s="50">
        <v>3</v>
      </c>
      <c r="H107" s="49">
        <v>3</v>
      </c>
      <c r="I107" s="49">
        <v>4</v>
      </c>
      <c r="J107" s="50">
        <v>5</v>
      </c>
      <c r="K107" s="50">
        <v>3</v>
      </c>
      <c r="L107" s="50">
        <v>4</v>
      </c>
      <c r="M107" s="50">
        <v>3</v>
      </c>
      <c r="N107" s="49">
        <v>3</v>
      </c>
      <c r="O107" s="49">
        <v>3</v>
      </c>
      <c r="P107" s="50">
        <v>4</v>
      </c>
      <c r="Q107" s="59">
        <f t="shared" si="9"/>
        <v>35</v>
      </c>
      <c r="R107" s="50">
        <v>4</v>
      </c>
      <c r="S107" s="50">
        <v>3</v>
      </c>
      <c r="T107" s="50">
        <v>4</v>
      </c>
      <c r="U107" s="50">
        <v>4</v>
      </c>
      <c r="V107" s="50">
        <v>5</v>
      </c>
      <c r="W107" s="50">
        <v>4</v>
      </c>
      <c r="X107" s="50">
        <v>4</v>
      </c>
      <c r="Y107" s="50">
        <v>4</v>
      </c>
      <c r="Z107" s="50">
        <v>4</v>
      </c>
      <c r="AA107" s="50">
        <v>3</v>
      </c>
      <c r="AB107" s="50">
        <v>3</v>
      </c>
      <c r="AC107" s="50">
        <v>3</v>
      </c>
      <c r="AD107" s="50">
        <v>3</v>
      </c>
      <c r="AE107" s="50">
        <v>4</v>
      </c>
      <c r="AF107" s="50">
        <v>4</v>
      </c>
      <c r="AG107" s="66">
        <v>3</v>
      </c>
      <c r="AH107" s="49">
        <v>3</v>
      </c>
      <c r="AI107" s="50">
        <v>3</v>
      </c>
      <c r="AJ107" s="66">
        <v>3</v>
      </c>
      <c r="AK107" s="60">
        <f t="shared" si="10"/>
        <v>68</v>
      </c>
      <c r="AL107" s="49">
        <v>4</v>
      </c>
      <c r="AM107" s="50">
        <v>3</v>
      </c>
      <c r="AN107" s="50">
        <v>4</v>
      </c>
      <c r="AO107" s="49">
        <v>5</v>
      </c>
      <c r="AP107" s="49">
        <v>4</v>
      </c>
      <c r="AQ107" s="50">
        <v>5</v>
      </c>
      <c r="AR107" s="50">
        <v>4</v>
      </c>
      <c r="AS107" s="49">
        <v>4</v>
      </c>
      <c r="AT107" s="49">
        <v>4</v>
      </c>
      <c r="AU107" s="61">
        <f t="shared" si="11"/>
        <v>37</v>
      </c>
    </row>
    <row r="108" spans="1:47" x14ac:dyDescent="0.25">
      <c r="A108" s="43">
        <v>107</v>
      </c>
      <c r="B108" s="49" t="s">
        <v>428</v>
      </c>
      <c r="C108" s="55" t="s">
        <v>512</v>
      </c>
      <c r="D108" s="55" t="s">
        <v>47</v>
      </c>
      <c r="E108" s="52">
        <f>VLOOKUP(B108,'Nilai Raport'!$B$2:$D$215,3,0)</f>
        <v>84.615384615384613</v>
      </c>
      <c r="F108" s="45" cm="1">
        <f t="array" ref="F108">ROUND(E108:E108,0)</f>
        <v>85</v>
      </c>
      <c r="G108" s="50">
        <v>5</v>
      </c>
      <c r="H108" s="49">
        <v>5</v>
      </c>
      <c r="I108" s="49">
        <v>4</v>
      </c>
      <c r="J108" s="50">
        <v>3</v>
      </c>
      <c r="K108" s="50">
        <v>5</v>
      </c>
      <c r="L108" s="50">
        <v>4</v>
      </c>
      <c r="M108" s="50">
        <v>5</v>
      </c>
      <c r="N108" s="49">
        <v>5</v>
      </c>
      <c r="O108" s="49">
        <v>4</v>
      </c>
      <c r="P108" s="50">
        <v>4</v>
      </c>
      <c r="Q108" s="59">
        <f t="shared" si="9"/>
        <v>44</v>
      </c>
      <c r="R108" s="50">
        <v>4</v>
      </c>
      <c r="S108" s="50">
        <v>3</v>
      </c>
      <c r="T108" s="50">
        <v>4</v>
      </c>
      <c r="U108" s="50">
        <v>5</v>
      </c>
      <c r="V108" s="50">
        <v>4</v>
      </c>
      <c r="W108" s="50">
        <v>4</v>
      </c>
      <c r="X108" s="50">
        <v>4</v>
      </c>
      <c r="Y108" s="50">
        <v>4</v>
      </c>
      <c r="Z108" s="50">
        <v>5</v>
      </c>
      <c r="AA108" s="50">
        <v>4</v>
      </c>
      <c r="AB108" s="50">
        <v>4</v>
      </c>
      <c r="AC108" s="50">
        <v>4</v>
      </c>
      <c r="AD108" s="50">
        <v>3</v>
      </c>
      <c r="AE108" s="50">
        <v>3</v>
      </c>
      <c r="AF108" s="50">
        <v>4</v>
      </c>
      <c r="AG108" s="66">
        <v>3</v>
      </c>
      <c r="AH108" s="49">
        <v>4</v>
      </c>
      <c r="AI108" s="50">
        <v>3</v>
      </c>
      <c r="AJ108" s="66">
        <v>3</v>
      </c>
      <c r="AK108" s="60">
        <f t="shared" si="10"/>
        <v>72</v>
      </c>
      <c r="AL108" s="49">
        <v>4</v>
      </c>
      <c r="AM108" s="50">
        <v>4</v>
      </c>
      <c r="AN108" s="50">
        <v>3</v>
      </c>
      <c r="AO108" s="49">
        <v>4</v>
      </c>
      <c r="AP108" s="49">
        <v>5</v>
      </c>
      <c r="AQ108" s="50">
        <v>4</v>
      </c>
      <c r="AR108" s="50">
        <v>4</v>
      </c>
      <c r="AS108" s="49">
        <v>4</v>
      </c>
      <c r="AT108" s="49">
        <v>5</v>
      </c>
      <c r="AU108" s="61">
        <f t="shared" si="11"/>
        <v>37</v>
      </c>
    </row>
    <row r="109" spans="1:47" x14ac:dyDescent="0.25">
      <c r="A109" s="43">
        <v>108</v>
      </c>
      <c r="B109" s="48" t="s">
        <v>429</v>
      </c>
      <c r="C109" s="54" t="s">
        <v>512</v>
      </c>
      <c r="D109" s="54" t="s">
        <v>47</v>
      </c>
      <c r="E109" s="52">
        <f>VLOOKUP(B109,'Nilai Raport'!$B$2:$D$215,3,0)</f>
        <v>82.230769230769226</v>
      </c>
      <c r="F109" s="45" cm="1">
        <f t="array" ref="F109">ROUND(E109:E109,0)</f>
        <v>82</v>
      </c>
      <c r="G109" s="50">
        <v>3</v>
      </c>
      <c r="H109" s="48">
        <v>5</v>
      </c>
      <c r="I109" s="48">
        <v>5</v>
      </c>
      <c r="J109" s="50">
        <v>3</v>
      </c>
      <c r="K109" s="50">
        <v>4</v>
      </c>
      <c r="L109" s="50">
        <v>4</v>
      </c>
      <c r="M109" s="50">
        <v>3</v>
      </c>
      <c r="N109" s="48">
        <v>3</v>
      </c>
      <c r="O109" s="48">
        <v>3</v>
      </c>
      <c r="P109" s="50">
        <v>5</v>
      </c>
      <c r="Q109" s="59">
        <f t="shared" si="9"/>
        <v>38</v>
      </c>
      <c r="R109" s="50">
        <v>3</v>
      </c>
      <c r="S109" s="50">
        <v>4</v>
      </c>
      <c r="T109" s="50">
        <v>4</v>
      </c>
      <c r="U109" s="50">
        <v>1</v>
      </c>
      <c r="V109" s="50">
        <v>5</v>
      </c>
      <c r="W109" s="50">
        <v>3</v>
      </c>
      <c r="X109" s="50">
        <v>3</v>
      </c>
      <c r="Y109" s="50">
        <v>2</v>
      </c>
      <c r="Z109" s="50">
        <v>5</v>
      </c>
      <c r="AA109" s="50">
        <v>4</v>
      </c>
      <c r="AB109" s="50">
        <v>2</v>
      </c>
      <c r="AC109" s="50">
        <v>4</v>
      </c>
      <c r="AD109" s="50">
        <v>3</v>
      </c>
      <c r="AE109" s="50">
        <v>5</v>
      </c>
      <c r="AF109" s="50">
        <v>5</v>
      </c>
      <c r="AG109" s="62">
        <v>3</v>
      </c>
      <c r="AH109" s="48">
        <v>4</v>
      </c>
      <c r="AI109" s="50">
        <v>5</v>
      </c>
      <c r="AJ109" s="62">
        <v>3</v>
      </c>
      <c r="AK109" s="60">
        <f t="shared" si="10"/>
        <v>68</v>
      </c>
      <c r="AL109" s="48">
        <v>5</v>
      </c>
      <c r="AM109" s="50">
        <v>5</v>
      </c>
      <c r="AN109" s="50">
        <v>4</v>
      </c>
      <c r="AO109" s="48">
        <v>5</v>
      </c>
      <c r="AP109" s="48">
        <v>5</v>
      </c>
      <c r="AQ109" s="50">
        <v>5</v>
      </c>
      <c r="AR109" s="50">
        <v>5</v>
      </c>
      <c r="AS109" s="48">
        <v>3</v>
      </c>
      <c r="AT109" s="48">
        <v>5</v>
      </c>
      <c r="AU109" s="61">
        <f t="shared" si="11"/>
        <v>42</v>
      </c>
    </row>
    <row r="110" spans="1:47" x14ac:dyDescent="0.25">
      <c r="A110" s="43">
        <v>109</v>
      </c>
      <c r="B110" s="49" t="s">
        <v>88</v>
      </c>
      <c r="C110" s="55" t="s">
        <v>511</v>
      </c>
      <c r="D110" s="55" t="s">
        <v>47</v>
      </c>
      <c r="E110" s="52">
        <f>VLOOKUP(B110,'Nilai Raport'!$B$2:$D$215,3,0)</f>
        <v>84.769230769230774</v>
      </c>
      <c r="F110" s="45" cm="1">
        <f t="array" ref="F110">ROUND(E110:E110,0)</f>
        <v>85</v>
      </c>
      <c r="G110" s="50">
        <v>3</v>
      </c>
      <c r="H110" s="49">
        <v>5</v>
      </c>
      <c r="I110" s="49">
        <v>3</v>
      </c>
      <c r="J110" s="50">
        <v>5</v>
      </c>
      <c r="K110" s="50">
        <v>3</v>
      </c>
      <c r="L110" s="50">
        <v>4</v>
      </c>
      <c r="M110" s="50">
        <v>3</v>
      </c>
      <c r="N110" s="49">
        <v>4</v>
      </c>
      <c r="O110" s="49">
        <v>3</v>
      </c>
      <c r="P110" s="50">
        <v>3</v>
      </c>
      <c r="Q110" s="59">
        <f t="shared" si="9"/>
        <v>36</v>
      </c>
      <c r="R110" s="50">
        <v>4</v>
      </c>
      <c r="S110" s="50">
        <v>3</v>
      </c>
      <c r="T110" s="50">
        <v>3</v>
      </c>
      <c r="U110" s="50">
        <v>4</v>
      </c>
      <c r="V110" s="50">
        <v>4</v>
      </c>
      <c r="W110" s="50">
        <v>4</v>
      </c>
      <c r="X110" s="50">
        <v>3</v>
      </c>
      <c r="Y110" s="50">
        <v>4</v>
      </c>
      <c r="Z110" s="50">
        <v>3</v>
      </c>
      <c r="AA110" s="50">
        <v>3</v>
      </c>
      <c r="AB110" s="50">
        <v>4</v>
      </c>
      <c r="AC110" s="50">
        <v>4</v>
      </c>
      <c r="AD110" s="50">
        <v>4</v>
      </c>
      <c r="AE110" s="50">
        <v>4</v>
      </c>
      <c r="AF110" s="50">
        <v>4</v>
      </c>
      <c r="AG110" s="66">
        <v>3</v>
      </c>
      <c r="AH110" s="49">
        <v>3</v>
      </c>
      <c r="AI110" s="50">
        <v>3</v>
      </c>
      <c r="AJ110" s="66">
        <v>4</v>
      </c>
      <c r="AK110" s="60">
        <f t="shared" si="10"/>
        <v>68</v>
      </c>
      <c r="AL110" s="49">
        <v>4</v>
      </c>
      <c r="AM110" s="50">
        <v>3</v>
      </c>
      <c r="AN110" s="50">
        <v>4</v>
      </c>
      <c r="AO110" s="49">
        <v>4</v>
      </c>
      <c r="AP110" s="49">
        <v>4</v>
      </c>
      <c r="AQ110" s="50">
        <v>5</v>
      </c>
      <c r="AR110" s="50">
        <v>5</v>
      </c>
      <c r="AS110" s="49">
        <v>5</v>
      </c>
      <c r="AT110" s="49">
        <v>5</v>
      </c>
      <c r="AU110" s="61">
        <f t="shared" si="11"/>
        <v>39</v>
      </c>
    </row>
    <row r="111" spans="1:47" x14ac:dyDescent="0.25">
      <c r="A111" s="43">
        <v>110</v>
      </c>
      <c r="B111" s="48" t="s">
        <v>430</v>
      </c>
      <c r="C111" s="54" t="s">
        <v>512</v>
      </c>
      <c r="D111" s="54" t="s">
        <v>47</v>
      </c>
      <c r="E111" s="52">
        <f>VLOOKUP(B111,'Nilai Raport'!$B$2:$D$215,3,0)</f>
        <v>84.230769230769226</v>
      </c>
      <c r="F111" s="45" cm="1">
        <f t="array" ref="F111">ROUND(E111:E111,0)</f>
        <v>84</v>
      </c>
      <c r="G111" s="50">
        <v>5</v>
      </c>
      <c r="H111" s="48">
        <v>5</v>
      </c>
      <c r="I111" s="48">
        <v>5</v>
      </c>
      <c r="J111" s="50">
        <v>5</v>
      </c>
      <c r="K111" s="50">
        <v>5</v>
      </c>
      <c r="L111" s="50">
        <v>4</v>
      </c>
      <c r="M111" s="50">
        <v>5</v>
      </c>
      <c r="N111" s="48">
        <v>5</v>
      </c>
      <c r="O111" s="48">
        <v>5</v>
      </c>
      <c r="P111" s="50">
        <v>5</v>
      </c>
      <c r="Q111" s="59">
        <f t="shared" si="9"/>
        <v>49</v>
      </c>
      <c r="R111" s="50">
        <v>3</v>
      </c>
      <c r="S111" s="50">
        <v>3</v>
      </c>
      <c r="T111" s="50">
        <v>3</v>
      </c>
      <c r="U111" s="50">
        <v>5</v>
      </c>
      <c r="V111" s="50">
        <v>5</v>
      </c>
      <c r="W111" s="50">
        <v>4</v>
      </c>
      <c r="X111" s="50">
        <v>4</v>
      </c>
      <c r="Y111" s="50">
        <v>3</v>
      </c>
      <c r="Z111" s="50">
        <v>4</v>
      </c>
      <c r="AA111" s="50">
        <v>3</v>
      </c>
      <c r="AB111" s="50">
        <v>3</v>
      </c>
      <c r="AC111" s="50">
        <v>4</v>
      </c>
      <c r="AD111" s="50">
        <v>3</v>
      </c>
      <c r="AE111" s="50">
        <v>5</v>
      </c>
      <c r="AF111" s="50">
        <v>4</v>
      </c>
      <c r="AG111" s="62">
        <v>3</v>
      </c>
      <c r="AH111" s="48">
        <v>4</v>
      </c>
      <c r="AI111" s="50">
        <v>3</v>
      </c>
      <c r="AJ111" s="62">
        <v>3</v>
      </c>
      <c r="AK111" s="60">
        <f t="shared" si="10"/>
        <v>69</v>
      </c>
      <c r="AL111" s="48">
        <v>4</v>
      </c>
      <c r="AM111" s="50">
        <v>5</v>
      </c>
      <c r="AN111" s="50">
        <v>5</v>
      </c>
      <c r="AO111" s="48">
        <v>4</v>
      </c>
      <c r="AP111" s="48">
        <v>4</v>
      </c>
      <c r="AQ111" s="50">
        <v>5</v>
      </c>
      <c r="AR111" s="50">
        <v>5</v>
      </c>
      <c r="AS111" s="48">
        <v>5</v>
      </c>
      <c r="AT111" s="48">
        <v>5</v>
      </c>
      <c r="AU111" s="61">
        <f t="shared" si="11"/>
        <v>42</v>
      </c>
    </row>
    <row r="112" spans="1:47" x14ac:dyDescent="0.25">
      <c r="A112" s="43">
        <v>111</v>
      </c>
      <c r="B112" s="42" t="s">
        <v>431</v>
      </c>
      <c r="C112" s="55" t="s">
        <v>512</v>
      </c>
      <c r="D112" s="55" t="s">
        <v>47</v>
      </c>
      <c r="E112" s="52">
        <f>VLOOKUP(B112,'Nilai Raport'!$B$2:$D$215,3,0)</f>
        <v>83.615384615384613</v>
      </c>
      <c r="F112" s="45" cm="1">
        <f t="array" ref="F112">ROUND(E112:E112,0)</f>
        <v>84</v>
      </c>
      <c r="G112" s="50">
        <v>3</v>
      </c>
      <c r="H112" s="49">
        <v>4</v>
      </c>
      <c r="I112" s="49">
        <v>4</v>
      </c>
      <c r="J112" s="50">
        <v>4</v>
      </c>
      <c r="K112" s="50">
        <v>4</v>
      </c>
      <c r="L112" s="50">
        <v>4</v>
      </c>
      <c r="M112" s="50">
        <v>4</v>
      </c>
      <c r="N112" s="49">
        <v>4</v>
      </c>
      <c r="O112" s="49">
        <v>4</v>
      </c>
      <c r="P112" s="50">
        <v>4</v>
      </c>
      <c r="Q112" s="59">
        <f t="shared" si="9"/>
        <v>39</v>
      </c>
      <c r="R112" s="50">
        <v>4</v>
      </c>
      <c r="S112" s="50">
        <v>4</v>
      </c>
      <c r="T112" s="50">
        <v>4</v>
      </c>
      <c r="U112" s="50">
        <v>4</v>
      </c>
      <c r="V112" s="50">
        <v>4</v>
      </c>
      <c r="W112" s="50">
        <v>4</v>
      </c>
      <c r="X112" s="50">
        <v>4</v>
      </c>
      <c r="Y112" s="50">
        <v>4</v>
      </c>
      <c r="Z112" s="50">
        <v>4</v>
      </c>
      <c r="AA112" s="50">
        <v>4</v>
      </c>
      <c r="AB112" s="50">
        <v>4</v>
      </c>
      <c r="AC112" s="50">
        <v>4</v>
      </c>
      <c r="AD112" s="50">
        <v>4</v>
      </c>
      <c r="AE112" s="50">
        <v>4</v>
      </c>
      <c r="AF112" s="50">
        <v>4</v>
      </c>
      <c r="AG112" s="66">
        <v>4</v>
      </c>
      <c r="AH112" s="49">
        <v>4</v>
      </c>
      <c r="AI112" s="50">
        <v>4</v>
      </c>
      <c r="AJ112" s="66">
        <v>4</v>
      </c>
      <c r="AK112" s="60">
        <f t="shared" si="10"/>
        <v>76</v>
      </c>
      <c r="AL112" s="49">
        <v>4</v>
      </c>
      <c r="AM112" s="50">
        <v>4</v>
      </c>
      <c r="AN112" s="50">
        <v>4</v>
      </c>
      <c r="AO112" s="49">
        <v>4</v>
      </c>
      <c r="AP112" s="49">
        <v>4</v>
      </c>
      <c r="AQ112" s="50">
        <v>4</v>
      </c>
      <c r="AR112" s="50">
        <v>4</v>
      </c>
      <c r="AS112" s="49">
        <v>4</v>
      </c>
      <c r="AT112" s="49">
        <v>4</v>
      </c>
      <c r="AU112" s="61">
        <f t="shared" si="11"/>
        <v>36</v>
      </c>
    </row>
    <row r="113" spans="1:47" s="79" customFormat="1" x14ac:dyDescent="0.25">
      <c r="A113" s="71">
        <v>112</v>
      </c>
      <c r="B113" s="72" t="s">
        <v>432</v>
      </c>
      <c r="C113" s="73" t="s">
        <v>512</v>
      </c>
      <c r="D113" s="73" t="s">
        <v>47</v>
      </c>
      <c r="E113" s="82">
        <f>VLOOKUP(B113,'Nilai Raport'!$B$2:$D$215,3,0)</f>
        <v>81.538461538461533</v>
      </c>
      <c r="F113" s="75" cm="1">
        <f t="array" ref="F113">ROUND(E113:E113,0)</f>
        <v>82</v>
      </c>
      <c r="G113" s="76">
        <v>3</v>
      </c>
      <c r="H113" s="72">
        <v>5</v>
      </c>
      <c r="I113" s="72">
        <v>4</v>
      </c>
      <c r="J113" s="50">
        <v>4</v>
      </c>
      <c r="K113" s="50">
        <v>3</v>
      </c>
      <c r="L113" s="50">
        <v>4</v>
      </c>
      <c r="M113" s="76">
        <v>3</v>
      </c>
      <c r="N113" s="72">
        <v>4</v>
      </c>
      <c r="O113" s="72">
        <v>3</v>
      </c>
      <c r="P113" s="50">
        <v>3</v>
      </c>
      <c r="Q113" s="75">
        <f t="shared" si="9"/>
        <v>36</v>
      </c>
      <c r="R113" s="50">
        <v>5</v>
      </c>
      <c r="S113" s="50">
        <v>5</v>
      </c>
      <c r="T113" s="76">
        <v>4</v>
      </c>
      <c r="U113" s="76">
        <v>5</v>
      </c>
      <c r="V113" s="76">
        <v>5</v>
      </c>
      <c r="W113" s="50">
        <v>3</v>
      </c>
      <c r="X113" s="76">
        <v>4</v>
      </c>
      <c r="Y113" s="76">
        <v>4</v>
      </c>
      <c r="Z113" s="76">
        <v>4</v>
      </c>
      <c r="AA113" s="76">
        <v>5</v>
      </c>
      <c r="AB113" s="76">
        <v>4</v>
      </c>
      <c r="AC113" s="76">
        <v>4</v>
      </c>
      <c r="AD113" s="76">
        <v>5</v>
      </c>
      <c r="AE113" s="76">
        <v>4</v>
      </c>
      <c r="AF113" s="76">
        <v>4</v>
      </c>
      <c r="AG113" s="72">
        <v>5</v>
      </c>
      <c r="AH113" s="72">
        <v>5</v>
      </c>
      <c r="AI113" s="76">
        <v>5</v>
      </c>
      <c r="AJ113" s="72">
        <v>4</v>
      </c>
      <c r="AK113" s="77">
        <f t="shared" si="10"/>
        <v>84</v>
      </c>
      <c r="AL113" s="72">
        <v>3</v>
      </c>
      <c r="AM113" s="76">
        <v>3</v>
      </c>
      <c r="AN113" s="76">
        <v>5</v>
      </c>
      <c r="AO113" s="72">
        <v>3</v>
      </c>
      <c r="AP113" s="72">
        <v>3</v>
      </c>
      <c r="AQ113" s="76">
        <v>4</v>
      </c>
      <c r="AR113" s="76">
        <v>3</v>
      </c>
      <c r="AS113" s="72">
        <v>3</v>
      </c>
      <c r="AT113" s="72">
        <v>3</v>
      </c>
      <c r="AU113" s="78">
        <f t="shared" si="11"/>
        <v>30</v>
      </c>
    </row>
    <row r="114" spans="1:47" x14ac:dyDescent="0.25">
      <c r="A114" s="43">
        <v>113</v>
      </c>
      <c r="B114" s="48" t="s">
        <v>85</v>
      </c>
      <c r="C114" s="54" t="s">
        <v>512</v>
      </c>
      <c r="D114" s="54" t="s">
        <v>47</v>
      </c>
      <c r="E114" s="52">
        <f>VLOOKUP(B114,'Nilai Raport'!$B$2:$D$215,3,0)</f>
        <v>81.538461538461533</v>
      </c>
      <c r="F114" s="45" cm="1">
        <f t="array" ref="F114">ROUND(E114:E114,0)</f>
        <v>82</v>
      </c>
      <c r="G114" s="50">
        <v>5</v>
      </c>
      <c r="H114" s="48">
        <v>5</v>
      </c>
      <c r="I114" s="48">
        <v>5</v>
      </c>
      <c r="J114" s="50">
        <v>5</v>
      </c>
      <c r="K114" s="50">
        <v>5</v>
      </c>
      <c r="L114" s="50">
        <v>5</v>
      </c>
      <c r="M114" s="50">
        <v>4</v>
      </c>
      <c r="N114" s="48">
        <v>3</v>
      </c>
      <c r="O114" s="48">
        <v>4</v>
      </c>
      <c r="P114" s="50">
        <v>5</v>
      </c>
      <c r="Q114" s="59">
        <f t="shared" si="9"/>
        <v>46</v>
      </c>
      <c r="R114" s="50">
        <v>3</v>
      </c>
      <c r="S114" s="50">
        <v>3</v>
      </c>
      <c r="T114" s="50">
        <v>3</v>
      </c>
      <c r="U114" s="50">
        <v>4</v>
      </c>
      <c r="V114" s="50">
        <v>4</v>
      </c>
      <c r="W114" s="50">
        <v>3</v>
      </c>
      <c r="X114" s="50">
        <v>4</v>
      </c>
      <c r="Y114" s="50">
        <v>3</v>
      </c>
      <c r="Z114" s="50">
        <v>4</v>
      </c>
      <c r="AA114" s="50">
        <v>4</v>
      </c>
      <c r="AB114" s="50">
        <v>4</v>
      </c>
      <c r="AC114" s="50">
        <v>5</v>
      </c>
      <c r="AD114" s="50">
        <v>4</v>
      </c>
      <c r="AE114" s="50">
        <v>5</v>
      </c>
      <c r="AF114" s="50">
        <v>4</v>
      </c>
      <c r="AG114" s="62">
        <v>5</v>
      </c>
      <c r="AH114" s="48">
        <v>4</v>
      </c>
      <c r="AI114" s="50">
        <v>4</v>
      </c>
      <c r="AJ114" s="62">
        <v>4</v>
      </c>
      <c r="AK114" s="60">
        <f t="shared" si="10"/>
        <v>74</v>
      </c>
      <c r="AL114" s="48">
        <v>5</v>
      </c>
      <c r="AM114" s="50">
        <v>3</v>
      </c>
      <c r="AN114" s="50">
        <v>3</v>
      </c>
      <c r="AO114" s="48">
        <v>4</v>
      </c>
      <c r="AP114" s="48">
        <v>4</v>
      </c>
      <c r="AQ114" s="50">
        <v>4</v>
      </c>
      <c r="AR114" s="50">
        <v>3</v>
      </c>
      <c r="AS114" s="48">
        <v>4</v>
      </c>
      <c r="AT114" s="48">
        <v>4</v>
      </c>
      <c r="AU114" s="61">
        <f t="shared" si="11"/>
        <v>34</v>
      </c>
    </row>
    <row r="115" spans="1:47" x14ac:dyDescent="0.25">
      <c r="A115" s="43">
        <v>114</v>
      </c>
      <c r="B115" s="49" t="s">
        <v>436</v>
      </c>
      <c r="C115" s="55" t="s">
        <v>512</v>
      </c>
      <c r="D115" s="55" t="s">
        <v>47</v>
      </c>
      <c r="E115" s="52">
        <f>VLOOKUP(B115,'Nilai Raport'!$B$2:$D$215,3,0)</f>
        <v>82</v>
      </c>
      <c r="F115" s="45" cm="1">
        <f t="array" ref="F115">ROUND(E115:E115,0)</f>
        <v>82</v>
      </c>
      <c r="G115" s="50">
        <v>5</v>
      </c>
      <c r="H115" s="49">
        <v>5</v>
      </c>
      <c r="I115" s="49">
        <v>5</v>
      </c>
      <c r="J115" s="50">
        <v>5</v>
      </c>
      <c r="K115" s="50">
        <v>4</v>
      </c>
      <c r="L115" s="50">
        <v>5</v>
      </c>
      <c r="M115" s="50">
        <v>3</v>
      </c>
      <c r="N115" s="49">
        <v>3</v>
      </c>
      <c r="O115" s="49">
        <v>5</v>
      </c>
      <c r="P115" s="50">
        <v>5</v>
      </c>
      <c r="Q115" s="59">
        <f t="shared" si="9"/>
        <v>45</v>
      </c>
      <c r="R115" s="50">
        <v>5</v>
      </c>
      <c r="S115" s="50">
        <v>4</v>
      </c>
      <c r="T115" s="50">
        <v>4</v>
      </c>
      <c r="U115" s="50">
        <v>4</v>
      </c>
      <c r="V115" s="50">
        <v>5</v>
      </c>
      <c r="W115" s="50">
        <v>5</v>
      </c>
      <c r="X115" s="50">
        <v>5</v>
      </c>
      <c r="Y115" s="50">
        <v>5</v>
      </c>
      <c r="Z115" s="50">
        <v>5</v>
      </c>
      <c r="AA115" s="50">
        <v>5</v>
      </c>
      <c r="AB115" s="50">
        <v>5</v>
      </c>
      <c r="AC115" s="50">
        <v>5</v>
      </c>
      <c r="AD115" s="50">
        <v>5</v>
      </c>
      <c r="AE115" s="50">
        <v>5</v>
      </c>
      <c r="AF115" s="50">
        <v>5</v>
      </c>
      <c r="AG115" s="66">
        <v>5</v>
      </c>
      <c r="AH115" s="49">
        <v>5</v>
      </c>
      <c r="AI115" s="50">
        <v>5</v>
      </c>
      <c r="AJ115" s="66">
        <v>5</v>
      </c>
      <c r="AK115" s="60">
        <f t="shared" si="10"/>
        <v>92</v>
      </c>
      <c r="AL115" s="49">
        <v>5</v>
      </c>
      <c r="AM115" s="50">
        <v>5</v>
      </c>
      <c r="AN115" s="50">
        <v>5</v>
      </c>
      <c r="AO115" s="49">
        <v>5</v>
      </c>
      <c r="AP115" s="49">
        <v>4</v>
      </c>
      <c r="AQ115" s="50">
        <v>4</v>
      </c>
      <c r="AR115" s="50">
        <v>5</v>
      </c>
      <c r="AS115" s="49">
        <v>5</v>
      </c>
      <c r="AT115" s="49">
        <v>5</v>
      </c>
      <c r="AU115" s="61">
        <f t="shared" si="11"/>
        <v>43</v>
      </c>
    </row>
    <row r="116" spans="1:47" x14ac:dyDescent="0.25">
      <c r="A116" s="43">
        <v>115</v>
      </c>
      <c r="B116" s="49" t="s">
        <v>438</v>
      </c>
      <c r="C116" s="55" t="s">
        <v>512</v>
      </c>
      <c r="D116" s="55" t="s">
        <v>47</v>
      </c>
      <c r="E116" s="52">
        <f>VLOOKUP(B116,'Nilai Raport'!$B$2:$D$215,3,0)</f>
        <v>85.307692307692307</v>
      </c>
      <c r="F116" s="45" cm="1">
        <f t="array" ref="F116">ROUND(E116:E116,0)</f>
        <v>85</v>
      </c>
      <c r="G116" s="50">
        <v>3</v>
      </c>
      <c r="H116" s="49">
        <v>3</v>
      </c>
      <c r="I116" s="49">
        <v>5</v>
      </c>
      <c r="J116" s="50">
        <v>4</v>
      </c>
      <c r="K116" s="50">
        <v>5</v>
      </c>
      <c r="L116" s="50">
        <v>3</v>
      </c>
      <c r="M116" s="50">
        <v>2</v>
      </c>
      <c r="N116" s="49">
        <v>5</v>
      </c>
      <c r="O116" s="49">
        <v>4</v>
      </c>
      <c r="P116" s="50">
        <v>5</v>
      </c>
      <c r="Q116" s="59">
        <f t="shared" si="9"/>
        <v>39</v>
      </c>
      <c r="R116" s="50">
        <v>3</v>
      </c>
      <c r="S116" s="50">
        <v>2</v>
      </c>
      <c r="T116" s="50">
        <v>3</v>
      </c>
      <c r="U116" s="50">
        <v>3</v>
      </c>
      <c r="V116" s="50">
        <v>3</v>
      </c>
      <c r="W116" s="50">
        <v>3</v>
      </c>
      <c r="X116" s="50">
        <v>3</v>
      </c>
      <c r="Y116" s="50">
        <v>4</v>
      </c>
      <c r="Z116" s="50">
        <v>3</v>
      </c>
      <c r="AA116" s="50">
        <v>4</v>
      </c>
      <c r="AB116" s="50">
        <v>3</v>
      </c>
      <c r="AC116" s="50">
        <v>4</v>
      </c>
      <c r="AD116" s="50">
        <v>3</v>
      </c>
      <c r="AE116" s="50">
        <v>4</v>
      </c>
      <c r="AF116" s="50">
        <v>3</v>
      </c>
      <c r="AG116" s="66">
        <v>4</v>
      </c>
      <c r="AH116" s="49">
        <v>4</v>
      </c>
      <c r="AI116" s="50">
        <v>4</v>
      </c>
      <c r="AJ116" s="66">
        <v>3</v>
      </c>
      <c r="AK116" s="60">
        <f t="shared" si="10"/>
        <v>63</v>
      </c>
      <c r="AL116" s="49">
        <v>3</v>
      </c>
      <c r="AM116" s="50">
        <v>3</v>
      </c>
      <c r="AN116" s="50">
        <v>3</v>
      </c>
      <c r="AO116" s="49">
        <v>4</v>
      </c>
      <c r="AP116" s="49">
        <v>4</v>
      </c>
      <c r="AQ116" s="50">
        <v>4</v>
      </c>
      <c r="AR116" s="50">
        <v>4</v>
      </c>
      <c r="AS116" s="49">
        <v>4</v>
      </c>
      <c r="AT116" s="49">
        <v>3</v>
      </c>
      <c r="AU116" s="61">
        <f t="shared" si="11"/>
        <v>32</v>
      </c>
    </row>
    <row r="117" spans="1:47" x14ac:dyDescent="0.25">
      <c r="A117" s="43">
        <v>116</v>
      </c>
      <c r="B117" s="49" t="s">
        <v>479</v>
      </c>
      <c r="C117" s="55" t="s">
        <v>511</v>
      </c>
      <c r="D117" s="55" t="s">
        <v>157</v>
      </c>
      <c r="E117" s="53">
        <f>VLOOKUP(B117,'Nilai Raport'!$B$2:$D$215,3,0)</f>
        <v>81.15384615384616</v>
      </c>
      <c r="F117" s="45" cm="1">
        <f t="array" ref="F117">ROUND(E117:E117,0)</f>
        <v>81</v>
      </c>
      <c r="G117" s="50">
        <v>3</v>
      </c>
      <c r="H117" s="49">
        <v>4</v>
      </c>
      <c r="I117" s="49">
        <v>5</v>
      </c>
      <c r="J117" s="50">
        <v>4</v>
      </c>
      <c r="K117" s="50">
        <v>3</v>
      </c>
      <c r="L117" s="50">
        <v>4</v>
      </c>
      <c r="M117" s="50">
        <v>4</v>
      </c>
      <c r="N117" s="49">
        <v>4</v>
      </c>
      <c r="O117" s="49">
        <v>4</v>
      </c>
      <c r="P117" s="50">
        <v>4</v>
      </c>
      <c r="Q117" s="59">
        <f t="shared" si="9"/>
        <v>39</v>
      </c>
      <c r="R117" s="50">
        <v>5</v>
      </c>
      <c r="S117" s="50">
        <v>5</v>
      </c>
      <c r="T117" s="50">
        <v>5</v>
      </c>
      <c r="U117" s="50">
        <v>5</v>
      </c>
      <c r="V117" s="50">
        <v>5</v>
      </c>
      <c r="W117" s="50">
        <v>5</v>
      </c>
      <c r="X117" s="50">
        <v>5</v>
      </c>
      <c r="Y117" s="50">
        <v>5</v>
      </c>
      <c r="Z117" s="50">
        <v>5</v>
      </c>
      <c r="AA117" s="50">
        <v>4</v>
      </c>
      <c r="AB117" s="50">
        <v>4</v>
      </c>
      <c r="AC117" s="50">
        <v>5</v>
      </c>
      <c r="AD117" s="50">
        <v>4</v>
      </c>
      <c r="AE117" s="50">
        <v>5</v>
      </c>
      <c r="AF117" s="50">
        <v>5</v>
      </c>
      <c r="AG117" s="66">
        <v>4</v>
      </c>
      <c r="AH117" s="49">
        <v>4</v>
      </c>
      <c r="AI117" s="50">
        <v>4</v>
      </c>
      <c r="AJ117" s="66">
        <v>5</v>
      </c>
      <c r="AK117" s="60">
        <f t="shared" si="10"/>
        <v>89</v>
      </c>
      <c r="AL117" s="49">
        <v>5</v>
      </c>
      <c r="AM117" s="50">
        <v>5</v>
      </c>
      <c r="AN117" s="50">
        <v>4</v>
      </c>
      <c r="AO117" s="49">
        <v>5</v>
      </c>
      <c r="AP117" s="49">
        <v>5</v>
      </c>
      <c r="AQ117" s="50">
        <v>5</v>
      </c>
      <c r="AR117" s="50">
        <v>4</v>
      </c>
      <c r="AS117" s="49">
        <v>5</v>
      </c>
      <c r="AT117" s="49">
        <v>5</v>
      </c>
      <c r="AU117" s="61">
        <f t="shared" si="11"/>
        <v>43</v>
      </c>
    </row>
    <row r="118" spans="1:47" x14ac:dyDescent="0.25">
      <c r="A118" s="43">
        <v>117</v>
      </c>
      <c r="B118" s="50" t="s">
        <v>480</v>
      </c>
      <c r="C118" s="56" t="s">
        <v>511</v>
      </c>
      <c r="D118" s="56" t="s">
        <v>157</v>
      </c>
      <c r="E118" s="53">
        <f>VLOOKUP(B118,'Nilai Raport'!$B$2:$D$215,3,0)</f>
        <v>78</v>
      </c>
      <c r="F118" s="45" cm="1">
        <f t="array" ref="F118">ROUND(E118:E118,0)</f>
        <v>78</v>
      </c>
      <c r="G118" s="50">
        <v>4</v>
      </c>
      <c r="H118" s="50">
        <v>4</v>
      </c>
      <c r="I118" s="50">
        <v>4</v>
      </c>
      <c r="J118" s="50">
        <v>4</v>
      </c>
      <c r="K118" s="50">
        <v>3</v>
      </c>
      <c r="L118" s="50">
        <v>4</v>
      </c>
      <c r="M118" s="50">
        <v>4</v>
      </c>
      <c r="N118" s="50">
        <v>4</v>
      </c>
      <c r="O118" s="50">
        <v>4</v>
      </c>
      <c r="P118" s="50">
        <v>4</v>
      </c>
      <c r="Q118" s="59">
        <f t="shared" si="9"/>
        <v>39</v>
      </c>
      <c r="R118" s="50">
        <v>4</v>
      </c>
      <c r="S118" s="50">
        <v>4</v>
      </c>
      <c r="T118" s="50">
        <v>3</v>
      </c>
      <c r="U118" s="50">
        <v>4</v>
      </c>
      <c r="V118" s="50">
        <v>4</v>
      </c>
      <c r="W118" s="50">
        <v>3</v>
      </c>
      <c r="X118" s="50">
        <v>4</v>
      </c>
      <c r="Y118" s="50">
        <v>3</v>
      </c>
      <c r="Z118" s="50">
        <v>4</v>
      </c>
      <c r="AA118" s="50">
        <v>4</v>
      </c>
      <c r="AB118" s="50">
        <v>3</v>
      </c>
      <c r="AC118" s="50">
        <v>4</v>
      </c>
      <c r="AD118" s="50">
        <v>4</v>
      </c>
      <c r="AE118" s="50">
        <v>4</v>
      </c>
      <c r="AF118" s="50">
        <v>4</v>
      </c>
      <c r="AG118" s="67">
        <v>4</v>
      </c>
      <c r="AH118" s="50">
        <v>3</v>
      </c>
      <c r="AI118" s="50">
        <v>4</v>
      </c>
      <c r="AJ118" s="67">
        <v>3</v>
      </c>
      <c r="AK118" s="60">
        <f t="shared" si="10"/>
        <v>70</v>
      </c>
      <c r="AL118" s="50">
        <v>4</v>
      </c>
      <c r="AM118" s="50">
        <v>4</v>
      </c>
      <c r="AN118" s="50">
        <v>4</v>
      </c>
      <c r="AO118" s="50">
        <v>4</v>
      </c>
      <c r="AP118" s="50">
        <v>4</v>
      </c>
      <c r="AQ118" s="50">
        <v>4</v>
      </c>
      <c r="AR118" s="50">
        <v>4</v>
      </c>
      <c r="AS118" s="50">
        <v>4</v>
      </c>
      <c r="AT118" s="50">
        <v>4</v>
      </c>
      <c r="AU118" s="61">
        <f t="shared" si="11"/>
        <v>36</v>
      </c>
    </row>
    <row r="119" spans="1:47" x14ac:dyDescent="0.25">
      <c r="A119" s="43">
        <v>118</v>
      </c>
      <c r="B119" s="49" t="s">
        <v>483</v>
      </c>
      <c r="C119" s="55" t="s">
        <v>511</v>
      </c>
      <c r="D119" s="55" t="s">
        <v>157</v>
      </c>
      <c r="E119" s="53">
        <f>VLOOKUP(B119,'Nilai Raport'!$B$2:$D$215,3,0)</f>
        <v>81.461538461538467</v>
      </c>
      <c r="F119" s="45" cm="1">
        <f t="array" ref="F119">ROUND(E119:E119,0)</f>
        <v>81</v>
      </c>
      <c r="G119" s="50">
        <v>4</v>
      </c>
      <c r="H119" s="49">
        <v>4</v>
      </c>
      <c r="I119" s="49">
        <v>3</v>
      </c>
      <c r="J119" s="50">
        <v>4</v>
      </c>
      <c r="K119" s="50">
        <v>3</v>
      </c>
      <c r="L119" s="50">
        <v>3</v>
      </c>
      <c r="M119" s="50">
        <v>4</v>
      </c>
      <c r="N119" s="49">
        <v>3</v>
      </c>
      <c r="O119" s="49">
        <v>4</v>
      </c>
      <c r="P119" s="50">
        <v>3</v>
      </c>
      <c r="Q119" s="59">
        <f t="shared" si="9"/>
        <v>35</v>
      </c>
      <c r="R119" s="50">
        <v>5</v>
      </c>
      <c r="S119" s="50">
        <v>5</v>
      </c>
      <c r="T119" s="50">
        <v>5</v>
      </c>
      <c r="U119" s="50">
        <v>5</v>
      </c>
      <c r="V119" s="50">
        <v>5</v>
      </c>
      <c r="W119" s="50">
        <v>5</v>
      </c>
      <c r="X119" s="50">
        <v>5</v>
      </c>
      <c r="Y119" s="50">
        <v>5</v>
      </c>
      <c r="Z119" s="50">
        <v>5</v>
      </c>
      <c r="AA119" s="50">
        <v>4</v>
      </c>
      <c r="AB119" s="50">
        <v>5</v>
      </c>
      <c r="AC119" s="50">
        <v>5</v>
      </c>
      <c r="AD119" s="50">
        <v>4</v>
      </c>
      <c r="AE119" s="50">
        <v>5</v>
      </c>
      <c r="AF119" s="50">
        <v>5</v>
      </c>
      <c r="AG119" s="66">
        <v>4</v>
      </c>
      <c r="AH119" s="49">
        <v>5</v>
      </c>
      <c r="AI119" s="50">
        <v>5</v>
      </c>
      <c r="AJ119" s="66">
        <v>5</v>
      </c>
      <c r="AK119" s="60">
        <f t="shared" si="10"/>
        <v>92</v>
      </c>
      <c r="AL119" s="49">
        <v>5</v>
      </c>
      <c r="AM119" s="50">
        <v>5</v>
      </c>
      <c r="AN119" s="50">
        <v>4</v>
      </c>
      <c r="AO119" s="49">
        <v>4</v>
      </c>
      <c r="AP119" s="49">
        <v>4</v>
      </c>
      <c r="AQ119" s="50">
        <v>4</v>
      </c>
      <c r="AR119" s="50">
        <v>4</v>
      </c>
      <c r="AS119" s="49">
        <v>4</v>
      </c>
      <c r="AT119" s="49">
        <v>5</v>
      </c>
      <c r="AU119" s="61">
        <f t="shared" si="11"/>
        <v>39</v>
      </c>
    </row>
    <row r="120" spans="1:47" x14ac:dyDescent="0.25">
      <c r="A120" s="43">
        <v>119</v>
      </c>
      <c r="B120" s="42" t="s">
        <v>484</v>
      </c>
      <c r="C120" s="54" t="s">
        <v>511</v>
      </c>
      <c r="D120" s="54" t="s">
        <v>157</v>
      </c>
      <c r="E120" s="53">
        <f>VLOOKUP(B120,'Nilai Raport'!$B$2:$D$215,3,0)</f>
        <v>84.92307692307692</v>
      </c>
      <c r="F120" s="45" cm="1">
        <f t="array" ref="F120">ROUND(E120:E120,0)</f>
        <v>85</v>
      </c>
      <c r="G120" s="50">
        <v>5</v>
      </c>
      <c r="H120" s="48">
        <v>5</v>
      </c>
      <c r="I120" s="48">
        <v>5</v>
      </c>
      <c r="J120" s="50">
        <v>5</v>
      </c>
      <c r="K120" s="50">
        <v>5</v>
      </c>
      <c r="L120" s="50">
        <v>4</v>
      </c>
      <c r="M120" s="50">
        <v>5</v>
      </c>
      <c r="N120" s="48">
        <v>4</v>
      </c>
      <c r="O120" s="48">
        <v>5</v>
      </c>
      <c r="P120" s="50">
        <v>4</v>
      </c>
      <c r="Q120" s="59">
        <f t="shared" si="9"/>
        <v>47</v>
      </c>
      <c r="R120" s="50">
        <v>3</v>
      </c>
      <c r="S120" s="50">
        <v>3</v>
      </c>
      <c r="T120" s="50">
        <v>4</v>
      </c>
      <c r="U120" s="50">
        <v>5</v>
      </c>
      <c r="V120" s="50">
        <v>5</v>
      </c>
      <c r="W120" s="50">
        <v>4</v>
      </c>
      <c r="X120" s="50">
        <v>4</v>
      </c>
      <c r="Y120" s="50">
        <v>3</v>
      </c>
      <c r="Z120" s="50">
        <v>4</v>
      </c>
      <c r="AA120" s="50">
        <v>5</v>
      </c>
      <c r="AB120" s="50">
        <v>3</v>
      </c>
      <c r="AC120" s="50">
        <v>4</v>
      </c>
      <c r="AD120" s="50">
        <v>5</v>
      </c>
      <c r="AE120" s="50">
        <v>5</v>
      </c>
      <c r="AF120" s="50">
        <v>4</v>
      </c>
      <c r="AG120" s="62">
        <v>3</v>
      </c>
      <c r="AH120" s="48">
        <v>4</v>
      </c>
      <c r="AI120" s="50">
        <v>4</v>
      </c>
      <c r="AJ120" s="62">
        <v>4</v>
      </c>
      <c r="AK120" s="60">
        <f t="shared" si="10"/>
        <v>76</v>
      </c>
      <c r="AL120" s="48">
        <v>3</v>
      </c>
      <c r="AM120" s="50">
        <v>3</v>
      </c>
      <c r="AN120" s="50">
        <v>4</v>
      </c>
      <c r="AO120" s="48">
        <v>4</v>
      </c>
      <c r="AP120" s="48">
        <v>5</v>
      </c>
      <c r="AQ120" s="50">
        <v>4</v>
      </c>
      <c r="AR120" s="50">
        <v>3</v>
      </c>
      <c r="AS120" s="48">
        <v>3</v>
      </c>
      <c r="AT120" s="48">
        <v>4</v>
      </c>
      <c r="AU120" s="61">
        <f t="shared" si="11"/>
        <v>33</v>
      </c>
    </row>
    <row r="121" spans="1:47" x14ac:dyDescent="0.25">
      <c r="A121" s="43">
        <v>120</v>
      </c>
      <c r="B121" s="48" t="s">
        <v>486</v>
      </c>
      <c r="C121" s="54" t="s">
        <v>512</v>
      </c>
      <c r="D121" s="54" t="s">
        <v>157</v>
      </c>
      <c r="E121" s="53">
        <f>VLOOKUP(B121,'Nilai Raport'!$B$2:$D$215,3,0)</f>
        <v>84.615384615384613</v>
      </c>
      <c r="F121" s="45" cm="1">
        <f t="array" ref="F121">ROUND(E121:E121,0)</f>
        <v>85</v>
      </c>
      <c r="G121" s="50">
        <v>3</v>
      </c>
      <c r="H121" s="48">
        <v>4</v>
      </c>
      <c r="I121" s="48">
        <v>3</v>
      </c>
      <c r="J121" s="50">
        <v>4</v>
      </c>
      <c r="K121" s="50">
        <v>2</v>
      </c>
      <c r="L121" s="50">
        <v>3</v>
      </c>
      <c r="M121" s="50">
        <v>3</v>
      </c>
      <c r="N121" s="48">
        <v>4</v>
      </c>
      <c r="O121" s="48">
        <v>4</v>
      </c>
      <c r="P121" s="50">
        <v>4</v>
      </c>
      <c r="Q121" s="59">
        <f t="shared" si="9"/>
        <v>34</v>
      </c>
      <c r="R121" s="50">
        <v>4</v>
      </c>
      <c r="S121" s="50">
        <v>4</v>
      </c>
      <c r="T121" s="50">
        <v>3</v>
      </c>
      <c r="U121" s="50">
        <v>3</v>
      </c>
      <c r="V121" s="50">
        <v>3</v>
      </c>
      <c r="W121" s="50">
        <v>3</v>
      </c>
      <c r="X121" s="50">
        <v>4</v>
      </c>
      <c r="Y121" s="50">
        <v>4</v>
      </c>
      <c r="Z121" s="50">
        <v>3</v>
      </c>
      <c r="AA121" s="50">
        <v>4</v>
      </c>
      <c r="AB121" s="50">
        <v>3</v>
      </c>
      <c r="AC121" s="50">
        <v>3</v>
      </c>
      <c r="AD121" s="50">
        <v>4</v>
      </c>
      <c r="AE121" s="50">
        <v>4</v>
      </c>
      <c r="AF121" s="50">
        <v>4</v>
      </c>
      <c r="AG121" s="62">
        <v>3</v>
      </c>
      <c r="AH121" s="48">
        <v>2</v>
      </c>
      <c r="AI121" s="50">
        <v>3</v>
      </c>
      <c r="AJ121" s="62">
        <v>3</v>
      </c>
      <c r="AK121" s="60">
        <f t="shared" si="10"/>
        <v>64</v>
      </c>
      <c r="AL121" s="48">
        <v>3</v>
      </c>
      <c r="AM121" s="50">
        <v>3</v>
      </c>
      <c r="AN121" s="50">
        <v>4</v>
      </c>
      <c r="AO121" s="48">
        <v>3</v>
      </c>
      <c r="AP121" s="48">
        <v>4</v>
      </c>
      <c r="AQ121" s="50">
        <v>4</v>
      </c>
      <c r="AR121" s="50">
        <v>3</v>
      </c>
      <c r="AS121" s="48">
        <v>4</v>
      </c>
      <c r="AT121" s="48">
        <v>3</v>
      </c>
      <c r="AU121" s="61">
        <f t="shared" si="11"/>
        <v>31</v>
      </c>
    </row>
    <row r="122" spans="1:47" x14ac:dyDescent="0.25">
      <c r="A122" s="43">
        <v>121</v>
      </c>
      <c r="B122" s="42" t="s">
        <v>500</v>
      </c>
      <c r="C122" s="55" t="s">
        <v>511</v>
      </c>
      <c r="D122" s="55" t="s">
        <v>157</v>
      </c>
      <c r="E122" s="53">
        <f>VLOOKUP(B122,'Nilai Raport'!$B$2:$D$215,3,0)</f>
        <v>83.538461538461533</v>
      </c>
      <c r="F122" s="45" cm="1">
        <f t="array" ref="F122">ROUND(E122:E122,0)</f>
        <v>84</v>
      </c>
      <c r="G122" s="50">
        <v>4</v>
      </c>
      <c r="H122" s="49">
        <v>4</v>
      </c>
      <c r="I122" s="49">
        <v>5</v>
      </c>
      <c r="J122" s="50">
        <v>4</v>
      </c>
      <c r="K122" s="50">
        <v>3</v>
      </c>
      <c r="L122" s="50">
        <v>4</v>
      </c>
      <c r="M122" s="50">
        <v>4</v>
      </c>
      <c r="N122" s="49">
        <v>4</v>
      </c>
      <c r="O122" s="49">
        <v>4</v>
      </c>
      <c r="P122" s="50">
        <v>4</v>
      </c>
      <c r="Q122" s="59">
        <f t="shared" si="9"/>
        <v>40</v>
      </c>
      <c r="R122" s="50">
        <v>5</v>
      </c>
      <c r="S122" s="50">
        <v>5</v>
      </c>
      <c r="T122" s="50">
        <v>5</v>
      </c>
      <c r="U122" s="50">
        <v>5</v>
      </c>
      <c r="V122" s="50">
        <v>4</v>
      </c>
      <c r="W122" s="50">
        <v>5</v>
      </c>
      <c r="X122" s="50">
        <v>5</v>
      </c>
      <c r="Y122" s="50">
        <v>5</v>
      </c>
      <c r="Z122" s="50">
        <v>5</v>
      </c>
      <c r="AA122" s="50">
        <v>4</v>
      </c>
      <c r="AB122" s="50">
        <v>5</v>
      </c>
      <c r="AC122" s="50">
        <v>5</v>
      </c>
      <c r="AD122" s="50">
        <v>5</v>
      </c>
      <c r="AE122" s="50">
        <v>5</v>
      </c>
      <c r="AF122" s="50">
        <v>5</v>
      </c>
      <c r="AG122" s="66">
        <v>5</v>
      </c>
      <c r="AH122" s="49">
        <v>5</v>
      </c>
      <c r="AI122" s="50">
        <v>5</v>
      </c>
      <c r="AJ122" s="66">
        <v>5</v>
      </c>
      <c r="AK122" s="60">
        <f t="shared" si="10"/>
        <v>93</v>
      </c>
      <c r="AL122" s="49">
        <v>5</v>
      </c>
      <c r="AM122" s="50">
        <v>5</v>
      </c>
      <c r="AN122" s="50">
        <v>4</v>
      </c>
      <c r="AO122" s="49">
        <v>5</v>
      </c>
      <c r="AP122" s="49">
        <v>5</v>
      </c>
      <c r="AQ122" s="50">
        <v>5</v>
      </c>
      <c r="AR122" s="50">
        <v>5</v>
      </c>
      <c r="AS122" s="49">
        <v>5</v>
      </c>
      <c r="AT122" s="49">
        <v>5</v>
      </c>
      <c r="AU122" s="61">
        <f t="shared" si="11"/>
        <v>44</v>
      </c>
    </row>
    <row r="123" spans="1:47" x14ac:dyDescent="0.25">
      <c r="A123" s="43">
        <v>122</v>
      </c>
      <c r="B123" s="48" t="s">
        <v>487</v>
      </c>
      <c r="C123" s="54" t="s">
        <v>511</v>
      </c>
      <c r="D123" s="54" t="s">
        <v>157</v>
      </c>
      <c r="E123" s="53">
        <f>VLOOKUP(B123,'Nilai Raport'!$B$2:$D$215,3,0)</f>
        <v>83.692307692307693</v>
      </c>
      <c r="F123" s="45" cm="1">
        <f t="array" ref="F123">ROUND(E123:E123,0)</f>
        <v>84</v>
      </c>
      <c r="G123" s="50">
        <v>4</v>
      </c>
      <c r="H123" s="48">
        <v>3</v>
      </c>
      <c r="I123" s="48">
        <v>4</v>
      </c>
      <c r="J123" s="50">
        <v>4</v>
      </c>
      <c r="K123" s="50">
        <v>4</v>
      </c>
      <c r="L123" s="50">
        <v>4</v>
      </c>
      <c r="M123" s="50">
        <v>2</v>
      </c>
      <c r="N123" s="48">
        <v>4</v>
      </c>
      <c r="O123" s="48">
        <v>5</v>
      </c>
      <c r="P123" s="50">
        <v>5</v>
      </c>
      <c r="Q123" s="59">
        <f t="shared" si="9"/>
        <v>39</v>
      </c>
      <c r="R123" s="50">
        <v>5</v>
      </c>
      <c r="S123" s="50">
        <v>5</v>
      </c>
      <c r="T123" s="50">
        <v>5</v>
      </c>
      <c r="U123" s="50">
        <v>5</v>
      </c>
      <c r="V123" s="50">
        <v>5</v>
      </c>
      <c r="W123" s="50">
        <v>4</v>
      </c>
      <c r="X123" s="50">
        <v>5</v>
      </c>
      <c r="Y123" s="50">
        <v>5</v>
      </c>
      <c r="Z123" s="50">
        <v>5</v>
      </c>
      <c r="AA123" s="50">
        <v>5</v>
      </c>
      <c r="AB123" s="50">
        <v>5</v>
      </c>
      <c r="AC123" s="50">
        <v>5</v>
      </c>
      <c r="AD123" s="50">
        <v>5</v>
      </c>
      <c r="AE123" s="50">
        <v>5</v>
      </c>
      <c r="AF123" s="50">
        <v>5</v>
      </c>
      <c r="AG123" s="62">
        <v>5</v>
      </c>
      <c r="AH123" s="48">
        <v>5</v>
      </c>
      <c r="AI123" s="50">
        <v>5</v>
      </c>
      <c r="AJ123" s="62">
        <v>5</v>
      </c>
      <c r="AK123" s="60">
        <f t="shared" si="10"/>
        <v>94</v>
      </c>
      <c r="AL123" s="48">
        <v>4</v>
      </c>
      <c r="AM123" s="50">
        <v>4</v>
      </c>
      <c r="AN123" s="50">
        <v>4</v>
      </c>
      <c r="AO123" s="48">
        <v>4</v>
      </c>
      <c r="AP123" s="48">
        <v>4</v>
      </c>
      <c r="AQ123" s="50">
        <v>5</v>
      </c>
      <c r="AR123" s="50">
        <v>4</v>
      </c>
      <c r="AS123" s="48">
        <v>5</v>
      </c>
      <c r="AT123" s="48">
        <v>5</v>
      </c>
      <c r="AU123" s="61">
        <f t="shared" si="11"/>
        <v>39</v>
      </c>
    </row>
    <row r="124" spans="1:47" x14ac:dyDescent="0.25">
      <c r="A124" s="43">
        <v>123</v>
      </c>
      <c r="B124" s="49" t="s">
        <v>488</v>
      </c>
      <c r="C124" s="55" t="s">
        <v>512</v>
      </c>
      <c r="D124" s="55" t="s">
        <v>157</v>
      </c>
      <c r="E124" s="53">
        <f>VLOOKUP(B124,'Nilai Raport'!$B$2:$D$215,3,0)</f>
        <v>85.538461538461533</v>
      </c>
      <c r="F124" s="45" cm="1">
        <f t="array" ref="F124">ROUND(E124:E124,0)</f>
        <v>86</v>
      </c>
      <c r="G124" s="50">
        <v>5</v>
      </c>
      <c r="H124" s="49">
        <v>5</v>
      </c>
      <c r="I124" s="49">
        <v>4</v>
      </c>
      <c r="J124" s="50">
        <v>4</v>
      </c>
      <c r="K124" s="50">
        <v>4</v>
      </c>
      <c r="L124" s="50">
        <v>4</v>
      </c>
      <c r="M124" s="50">
        <v>5</v>
      </c>
      <c r="N124" s="49">
        <v>5</v>
      </c>
      <c r="O124" s="49">
        <v>4</v>
      </c>
      <c r="P124" s="50">
        <v>5</v>
      </c>
      <c r="Q124" s="59">
        <f t="shared" si="9"/>
        <v>45</v>
      </c>
      <c r="R124" s="50">
        <v>3</v>
      </c>
      <c r="S124" s="50">
        <v>3</v>
      </c>
      <c r="T124" s="50">
        <v>3</v>
      </c>
      <c r="U124" s="50">
        <v>4</v>
      </c>
      <c r="V124" s="50">
        <v>3</v>
      </c>
      <c r="W124" s="50">
        <v>4</v>
      </c>
      <c r="X124" s="50">
        <v>3</v>
      </c>
      <c r="Y124" s="50">
        <v>4</v>
      </c>
      <c r="Z124" s="50">
        <v>3</v>
      </c>
      <c r="AA124" s="50">
        <v>4</v>
      </c>
      <c r="AB124" s="50">
        <v>4</v>
      </c>
      <c r="AC124" s="50">
        <v>4</v>
      </c>
      <c r="AD124" s="50">
        <v>3</v>
      </c>
      <c r="AE124" s="50">
        <v>3</v>
      </c>
      <c r="AF124" s="50">
        <v>4</v>
      </c>
      <c r="AG124" s="66">
        <v>4</v>
      </c>
      <c r="AH124" s="49">
        <v>4</v>
      </c>
      <c r="AI124" s="50">
        <v>4</v>
      </c>
      <c r="AJ124" s="66">
        <v>4</v>
      </c>
      <c r="AK124" s="60">
        <f t="shared" si="10"/>
        <v>68</v>
      </c>
      <c r="AL124" s="49">
        <v>5</v>
      </c>
      <c r="AM124" s="50">
        <v>5</v>
      </c>
      <c r="AN124" s="50">
        <v>3</v>
      </c>
      <c r="AO124" s="49">
        <v>5</v>
      </c>
      <c r="AP124" s="49">
        <v>4</v>
      </c>
      <c r="AQ124" s="50">
        <v>4</v>
      </c>
      <c r="AR124" s="50">
        <v>5</v>
      </c>
      <c r="AS124" s="49">
        <v>5</v>
      </c>
      <c r="AT124" s="49">
        <v>5</v>
      </c>
      <c r="AU124" s="61">
        <f t="shared" si="11"/>
        <v>41</v>
      </c>
    </row>
    <row r="125" spans="1:47" x14ac:dyDescent="0.25">
      <c r="A125" s="43">
        <v>124</v>
      </c>
      <c r="B125" s="48" t="s">
        <v>489</v>
      </c>
      <c r="C125" s="54" t="s">
        <v>511</v>
      </c>
      <c r="D125" s="54" t="s">
        <v>157</v>
      </c>
      <c r="E125" s="53">
        <f>VLOOKUP(B125,'Nilai Raport'!$B$2:$D$215,3,0)</f>
        <v>83.230769230769226</v>
      </c>
      <c r="F125" s="45" cm="1">
        <f t="array" ref="F125">ROUND(E125:E125,0)</f>
        <v>83</v>
      </c>
      <c r="G125" s="50">
        <v>5</v>
      </c>
      <c r="H125" s="48">
        <v>4</v>
      </c>
      <c r="I125" s="48">
        <v>5</v>
      </c>
      <c r="J125" s="50">
        <v>4</v>
      </c>
      <c r="K125" s="50">
        <v>5</v>
      </c>
      <c r="L125" s="50">
        <v>4</v>
      </c>
      <c r="M125" s="50">
        <v>5</v>
      </c>
      <c r="N125" s="48">
        <v>4</v>
      </c>
      <c r="O125" s="48">
        <v>4</v>
      </c>
      <c r="P125" s="50">
        <v>5</v>
      </c>
      <c r="Q125" s="59">
        <f t="shared" si="9"/>
        <v>45</v>
      </c>
      <c r="R125" s="50">
        <v>4</v>
      </c>
      <c r="S125" s="50">
        <v>3</v>
      </c>
      <c r="T125" s="50">
        <v>4</v>
      </c>
      <c r="U125" s="50">
        <v>4</v>
      </c>
      <c r="V125" s="50">
        <v>3</v>
      </c>
      <c r="W125" s="50">
        <v>4</v>
      </c>
      <c r="X125" s="50">
        <v>4</v>
      </c>
      <c r="Y125" s="50">
        <v>4</v>
      </c>
      <c r="Z125" s="50">
        <v>4</v>
      </c>
      <c r="AA125" s="50">
        <v>4</v>
      </c>
      <c r="AB125" s="50">
        <v>4</v>
      </c>
      <c r="AC125" s="50">
        <v>4</v>
      </c>
      <c r="AD125" s="50">
        <v>4</v>
      </c>
      <c r="AE125" s="50">
        <v>5</v>
      </c>
      <c r="AF125" s="50">
        <v>4</v>
      </c>
      <c r="AG125" s="62">
        <v>4</v>
      </c>
      <c r="AH125" s="48">
        <v>4</v>
      </c>
      <c r="AI125" s="50">
        <v>4</v>
      </c>
      <c r="AJ125" s="62">
        <v>5</v>
      </c>
      <c r="AK125" s="60">
        <f t="shared" si="10"/>
        <v>76</v>
      </c>
      <c r="AL125" s="48">
        <v>5</v>
      </c>
      <c r="AM125" s="50">
        <v>5</v>
      </c>
      <c r="AN125" s="50">
        <v>5</v>
      </c>
      <c r="AO125" s="48">
        <v>5</v>
      </c>
      <c r="AP125" s="48">
        <v>5</v>
      </c>
      <c r="AQ125" s="50">
        <v>5</v>
      </c>
      <c r="AR125" s="50">
        <v>5</v>
      </c>
      <c r="AS125" s="48">
        <v>5</v>
      </c>
      <c r="AT125" s="48">
        <v>5</v>
      </c>
      <c r="AU125" s="61">
        <f t="shared" si="11"/>
        <v>45</v>
      </c>
    </row>
    <row r="126" spans="1:47" x14ac:dyDescent="0.25">
      <c r="A126" s="43">
        <v>125</v>
      </c>
      <c r="B126" s="49" t="s">
        <v>490</v>
      </c>
      <c r="C126" s="55" t="s">
        <v>512</v>
      </c>
      <c r="D126" s="55" t="s">
        <v>157</v>
      </c>
      <c r="E126" s="53">
        <f>VLOOKUP(B126,'Nilai Raport'!$B$2:$D$215,3,0)</f>
        <v>81.692307692307693</v>
      </c>
      <c r="F126" s="45" cm="1">
        <f t="array" ref="F126">ROUND(E126:E126,0)</f>
        <v>82</v>
      </c>
      <c r="G126" s="50">
        <v>3</v>
      </c>
      <c r="H126" s="49">
        <v>4</v>
      </c>
      <c r="I126" s="49">
        <v>5</v>
      </c>
      <c r="J126" s="50">
        <v>5</v>
      </c>
      <c r="K126" s="50">
        <v>4</v>
      </c>
      <c r="L126" s="50">
        <v>4</v>
      </c>
      <c r="M126" s="50">
        <v>5</v>
      </c>
      <c r="N126" s="49">
        <v>5</v>
      </c>
      <c r="O126" s="49">
        <v>5</v>
      </c>
      <c r="P126" s="50">
        <v>5</v>
      </c>
      <c r="Q126" s="59">
        <f t="shared" si="9"/>
        <v>45</v>
      </c>
      <c r="R126" s="50">
        <v>5</v>
      </c>
      <c r="S126" s="50">
        <v>5</v>
      </c>
      <c r="T126" s="50">
        <v>4</v>
      </c>
      <c r="U126" s="50">
        <v>4</v>
      </c>
      <c r="V126" s="50">
        <v>4</v>
      </c>
      <c r="W126" s="50">
        <v>4</v>
      </c>
      <c r="X126" s="50">
        <v>5</v>
      </c>
      <c r="Y126" s="50">
        <v>4</v>
      </c>
      <c r="Z126" s="50">
        <v>5</v>
      </c>
      <c r="AA126" s="50">
        <v>5</v>
      </c>
      <c r="AB126" s="50">
        <v>5</v>
      </c>
      <c r="AC126" s="50">
        <v>5</v>
      </c>
      <c r="AD126" s="50">
        <v>5</v>
      </c>
      <c r="AE126" s="50">
        <v>5</v>
      </c>
      <c r="AF126" s="50">
        <v>5</v>
      </c>
      <c r="AG126" s="66">
        <v>5</v>
      </c>
      <c r="AH126" s="49">
        <v>5</v>
      </c>
      <c r="AI126" s="50">
        <v>5</v>
      </c>
      <c r="AJ126" s="66">
        <v>5</v>
      </c>
      <c r="AK126" s="60">
        <f t="shared" si="10"/>
        <v>90</v>
      </c>
      <c r="AL126" s="49">
        <v>5</v>
      </c>
      <c r="AM126" s="50">
        <v>5</v>
      </c>
      <c r="AN126" s="50">
        <v>3</v>
      </c>
      <c r="AO126" s="49">
        <v>5</v>
      </c>
      <c r="AP126" s="49">
        <v>5</v>
      </c>
      <c r="AQ126" s="50">
        <v>5</v>
      </c>
      <c r="AR126" s="50">
        <v>5</v>
      </c>
      <c r="AS126" s="49">
        <v>5</v>
      </c>
      <c r="AT126" s="49">
        <v>5</v>
      </c>
      <c r="AU126" s="61">
        <f t="shared" si="11"/>
        <v>43</v>
      </c>
    </row>
    <row r="127" spans="1:47" x14ac:dyDescent="0.25">
      <c r="A127" s="43">
        <v>126</v>
      </c>
      <c r="B127" s="42" t="s">
        <v>495</v>
      </c>
      <c r="C127" s="55" t="s">
        <v>511</v>
      </c>
      <c r="D127" s="55" t="s">
        <v>157</v>
      </c>
      <c r="E127" s="53">
        <f>VLOOKUP(B127,'Nilai Raport'!$B$2:$D$215,3,0)</f>
        <v>83</v>
      </c>
      <c r="F127" s="45" cm="1">
        <f t="array" ref="F127">ROUND(E127:E127,0)</f>
        <v>83</v>
      </c>
      <c r="G127" s="50">
        <v>4</v>
      </c>
      <c r="H127" s="49">
        <v>5</v>
      </c>
      <c r="I127" s="49">
        <v>5</v>
      </c>
      <c r="J127" s="50">
        <v>4</v>
      </c>
      <c r="K127" s="50">
        <v>4</v>
      </c>
      <c r="L127" s="50">
        <v>4</v>
      </c>
      <c r="M127" s="50">
        <v>5</v>
      </c>
      <c r="N127" s="49">
        <v>5</v>
      </c>
      <c r="O127" s="49">
        <v>5</v>
      </c>
      <c r="P127" s="50">
        <v>5</v>
      </c>
      <c r="Q127" s="59">
        <f t="shared" si="9"/>
        <v>46</v>
      </c>
      <c r="R127" s="50">
        <v>5</v>
      </c>
      <c r="S127" s="50">
        <v>4</v>
      </c>
      <c r="T127" s="50">
        <v>5</v>
      </c>
      <c r="U127" s="50">
        <v>5</v>
      </c>
      <c r="V127" s="50">
        <v>5</v>
      </c>
      <c r="W127" s="50">
        <v>5</v>
      </c>
      <c r="X127" s="50">
        <v>5</v>
      </c>
      <c r="Y127" s="50">
        <v>5</v>
      </c>
      <c r="Z127" s="50">
        <v>5</v>
      </c>
      <c r="AA127" s="50">
        <v>5</v>
      </c>
      <c r="AB127" s="50">
        <v>5</v>
      </c>
      <c r="AC127" s="50">
        <v>5</v>
      </c>
      <c r="AD127" s="50">
        <v>5</v>
      </c>
      <c r="AE127" s="50">
        <v>5</v>
      </c>
      <c r="AF127" s="50">
        <v>5</v>
      </c>
      <c r="AG127" s="66">
        <v>5</v>
      </c>
      <c r="AH127" s="49">
        <v>5</v>
      </c>
      <c r="AI127" s="50">
        <v>5</v>
      </c>
      <c r="AJ127" s="66">
        <v>5</v>
      </c>
      <c r="AK127" s="60">
        <f t="shared" si="10"/>
        <v>94</v>
      </c>
      <c r="AL127" s="49">
        <v>5</v>
      </c>
      <c r="AM127" s="50">
        <v>5</v>
      </c>
      <c r="AN127" s="50">
        <v>5</v>
      </c>
      <c r="AO127" s="49">
        <v>5</v>
      </c>
      <c r="AP127" s="49">
        <v>4</v>
      </c>
      <c r="AQ127" s="50">
        <v>4</v>
      </c>
      <c r="AR127" s="50">
        <v>4</v>
      </c>
      <c r="AS127" s="49">
        <v>5</v>
      </c>
      <c r="AT127" s="49">
        <v>5</v>
      </c>
      <c r="AU127" s="61">
        <f t="shared" si="11"/>
        <v>42</v>
      </c>
    </row>
    <row r="128" spans="1:47" x14ac:dyDescent="0.25">
      <c r="A128" s="43">
        <v>127</v>
      </c>
      <c r="B128" s="49" t="s">
        <v>493</v>
      </c>
      <c r="C128" s="55" t="s">
        <v>511</v>
      </c>
      <c r="D128" s="55" t="s">
        <v>157</v>
      </c>
      <c r="E128" s="53">
        <f>VLOOKUP(B128,'Nilai Raport'!$B$2:$D$215,3,0)</f>
        <v>80.307692307692307</v>
      </c>
      <c r="F128" s="45" cm="1">
        <f t="array" ref="F128">ROUND(E128:E128,0)</f>
        <v>80</v>
      </c>
      <c r="G128" s="50">
        <v>3</v>
      </c>
      <c r="H128" s="49">
        <v>3</v>
      </c>
      <c r="I128" s="49">
        <v>5</v>
      </c>
      <c r="J128" s="50">
        <v>4</v>
      </c>
      <c r="K128" s="50">
        <v>4</v>
      </c>
      <c r="L128" s="50">
        <v>3</v>
      </c>
      <c r="M128" s="50">
        <v>3</v>
      </c>
      <c r="N128" s="49">
        <v>4</v>
      </c>
      <c r="O128" s="49">
        <v>5</v>
      </c>
      <c r="P128" s="50">
        <v>5</v>
      </c>
      <c r="Q128" s="59">
        <f t="shared" si="9"/>
        <v>39</v>
      </c>
      <c r="R128" s="50">
        <v>5</v>
      </c>
      <c r="S128" s="50">
        <v>4</v>
      </c>
      <c r="T128" s="50">
        <v>5</v>
      </c>
      <c r="U128" s="50">
        <v>5</v>
      </c>
      <c r="V128" s="50">
        <v>5</v>
      </c>
      <c r="W128" s="50">
        <v>4</v>
      </c>
      <c r="X128" s="50">
        <v>5</v>
      </c>
      <c r="Y128" s="50">
        <v>5</v>
      </c>
      <c r="Z128" s="50">
        <v>5</v>
      </c>
      <c r="AA128" s="50">
        <v>4</v>
      </c>
      <c r="AB128" s="50">
        <v>5</v>
      </c>
      <c r="AC128" s="50">
        <v>5</v>
      </c>
      <c r="AD128" s="50">
        <v>5</v>
      </c>
      <c r="AE128" s="50">
        <v>5</v>
      </c>
      <c r="AF128" s="50">
        <v>5</v>
      </c>
      <c r="AG128" s="66">
        <v>5</v>
      </c>
      <c r="AH128" s="49">
        <v>5</v>
      </c>
      <c r="AI128" s="50">
        <v>5</v>
      </c>
      <c r="AJ128" s="66">
        <v>5</v>
      </c>
      <c r="AK128" s="60">
        <f t="shared" si="10"/>
        <v>92</v>
      </c>
      <c r="AL128" s="49">
        <v>5</v>
      </c>
      <c r="AM128" s="50">
        <v>3</v>
      </c>
      <c r="AN128" s="50">
        <v>3</v>
      </c>
      <c r="AO128" s="49">
        <v>5</v>
      </c>
      <c r="AP128" s="49">
        <v>5</v>
      </c>
      <c r="AQ128" s="50">
        <v>3</v>
      </c>
      <c r="AR128" s="50">
        <v>5</v>
      </c>
      <c r="AS128" s="49">
        <v>5</v>
      </c>
      <c r="AT128" s="49">
        <v>5</v>
      </c>
      <c r="AU128" s="61">
        <f t="shared" si="11"/>
        <v>39</v>
      </c>
    </row>
    <row r="129" spans="1:47" x14ac:dyDescent="0.25">
      <c r="A129" s="43">
        <v>128</v>
      </c>
      <c r="B129" s="42" t="s">
        <v>496</v>
      </c>
      <c r="C129" s="55" t="s">
        <v>511</v>
      </c>
      <c r="D129" s="55" t="s">
        <v>157</v>
      </c>
      <c r="E129" s="53">
        <f>VLOOKUP(B129,'Nilai Raport'!$B$2:$D$215,3,0)</f>
        <v>84.615384615384613</v>
      </c>
      <c r="F129" s="45" cm="1">
        <f t="array" ref="F129">ROUND(E129:E129,0)</f>
        <v>85</v>
      </c>
      <c r="G129" s="50">
        <v>3</v>
      </c>
      <c r="H129" s="49">
        <v>3</v>
      </c>
      <c r="I129" s="49">
        <v>4</v>
      </c>
      <c r="J129" s="50">
        <v>3</v>
      </c>
      <c r="K129" s="50">
        <v>2</v>
      </c>
      <c r="L129" s="50">
        <v>4</v>
      </c>
      <c r="M129" s="50">
        <v>3</v>
      </c>
      <c r="N129" s="49">
        <v>3</v>
      </c>
      <c r="O129" s="49">
        <v>3</v>
      </c>
      <c r="P129" s="50">
        <v>3</v>
      </c>
      <c r="Q129" s="59">
        <f t="shared" si="9"/>
        <v>31</v>
      </c>
      <c r="R129" s="50">
        <v>3</v>
      </c>
      <c r="S129" s="50">
        <v>3</v>
      </c>
      <c r="T129" s="50">
        <v>3</v>
      </c>
      <c r="U129" s="50">
        <v>4</v>
      </c>
      <c r="V129" s="50">
        <v>3</v>
      </c>
      <c r="W129" s="50">
        <v>2</v>
      </c>
      <c r="X129" s="50">
        <v>3</v>
      </c>
      <c r="Y129" s="50">
        <v>3</v>
      </c>
      <c r="Z129" s="50">
        <v>3</v>
      </c>
      <c r="AA129" s="50">
        <v>3</v>
      </c>
      <c r="AB129" s="50">
        <v>3</v>
      </c>
      <c r="AC129" s="50">
        <v>3</v>
      </c>
      <c r="AD129" s="50">
        <v>3</v>
      </c>
      <c r="AE129" s="50">
        <v>4</v>
      </c>
      <c r="AF129" s="50">
        <v>4</v>
      </c>
      <c r="AG129" s="66">
        <v>3</v>
      </c>
      <c r="AH129" s="49">
        <v>4</v>
      </c>
      <c r="AI129" s="50">
        <v>2</v>
      </c>
      <c r="AJ129" s="66">
        <v>4</v>
      </c>
      <c r="AK129" s="60">
        <f t="shared" si="10"/>
        <v>60</v>
      </c>
      <c r="AL129" s="49">
        <v>4</v>
      </c>
      <c r="AM129" s="50">
        <v>3</v>
      </c>
      <c r="AN129" s="50">
        <v>3</v>
      </c>
      <c r="AO129" s="49">
        <v>4</v>
      </c>
      <c r="AP129" s="49">
        <v>3</v>
      </c>
      <c r="AQ129" s="50">
        <v>4</v>
      </c>
      <c r="AR129" s="50">
        <v>3</v>
      </c>
      <c r="AS129" s="49">
        <v>3</v>
      </c>
      <c r="AT129" s="49">
        <v>3</v>
      </c>
      <c r="AU129" s="61">
        <f t="shared" si="11"/>
        <v>30</v>
      </c>
    </row>
    <row r="130" spans="1:47" s="79" customFormat="1" x14ac:dyDescent="0.25">
      <c r="A130" s="71">
        <v>129</v>
      </c>
      <c r="B130" s="80" t="s">
        <v>499</v>
      </c>
      <c r="C130" s="81" t="s">
        <v>511</v>
      </c>
      <c r="D130" s="81" t="s">
        <v>157</v>
      </c>
      <c r="E130" s="74">
        <f>VLOOKUP(B130,'Nilai Raport'!$B$2:$D$215,3,0)</f>
        <v>83.92307692307692</v>
      </c>
      <c r="F130" s="75" cm="1">
        <f t="array" ref="F130">ROUND(E130:E130,0)</f>
        <v>84</v>
      </c>
      <c r="G130" s="76">
        <v>3</v>
      </c>
      <c r="H130" s="80">
        <v>4</v>
      </c>
      <c r="I130" s="80">
        <v>3</v>
      </c>
      <c r="J130" s="50">
        <v>4</v>
      </c>
      <c r="K130" s="50">
        <v>3</v>
      </c>
      <c r="L130" s="50">
        <v>4</v>
      </c>
      <c r="M130" s="76">
        <v>2</v>
      </c>
      <c r="N130" s="80">
        <v>2</v>
      </c>
      <c r="O130" s="80">
        <v>5</v>
      </c>
      <c r="P130" s="50">
        <v>3</v>
      </c>
      <c r="Q130" s="75">
        <f t="shared" ref="Q130:Q139" si="12">SUM(G130:P130)</f>
        <v>33</v>
      </c>
      <c r="R130" s="50">
        <v>5</v>
      </c>
      <c r="S130" s="50">
        <v>4</v>
      </c>
      <c r="T130" s="76">
        <v>4</v>
      </c>
      <c r="U130" s="76">
        <v>5</v>
      </c>
      <c r="V130" s="76">
        <v>5</v>
      </c>
      <c r="W130" s="50">
        <v>3</v>
      </c>
      <c r="X130" s="76">
        <v>5</v>
      </c>
      <c r="Y130" s="76">
        <v>5</v>
      </c>
      <c r="Z130" s="76">
        <v>4</v>
      </c>
      <c r="AA130" s="76">
        <v>5</v>
      </c>
      <c r="AB130" s="76">
        <v>4</v>
      </c>
      <c r="AC130" s="76">
        <v>5</v>
      </c>
      <c r="AD130" s="76">
        <v>5</v>
      </c>
      <c r="AE130" s="76">
        <v>5</v>
      </c>
      <c r="AF130" s="76">
        <v>4</v>
      </c>
      <c r="AG130" s="80">
        <v>5</v>
      </c>
      <c r="AH130" s="80">
        <v>5</v>
      </c>
      <c r="AI130" s="76">
        <v>4</v>
      </c>
      <c r="AJ130" s="80">
        <v>5</v>
      </c>
      <c r="AK130" s="77">
        <f t="shared" ref="AK130:AK139" si="13">SUM(R130:AJ130)</f>
        <v>87</v>
      </c>
      <c r="AL130" s="80">
        <v>5</v>
      </c>
      <c r="AM130" s="76">
        <v>4</v>
      </c>
      <c r="AN130" s="76">
        <v>5</v>
      </c>
      <c r="AO130" s="80">
        <v>5</v>
      </c>
      <c r="AP130" s="80">
        <v>5</v>
      </c>
      <c r="AQ130" s="76">
        <v>5</v>
      </c>
      <c r="AR130" s="76">
        <v>5</v>
      </c>
      <c r="AS130" s="80">
        <v>5</v>
      </c>
      <c r="AT130" s="80">
        <v>5</v>
      </c>
      <c r="AU130" s="78">
        <f t="shared" ref="AU130:AU139" si="14">SUM(AL130:AT130)</f>
        <v>44</v>
      </c>
    </row>
    <row r="131" spans="1:47" x14ac:dyDescent="0.25">
      <c r="A131" s="43">
        <v>130</v>
      </c>
      <c r="B131" s="49" t="s">
        <v>501</v>
      </c>
      <c r="C131" s="55" t="s">
        <v>511</v>
      </c>
      <c r="D131" s="55" t="s">
        <v>157</v>
      </c>
      <c r="E131" s="53">
        <f>VLOOKUP(B131,'Nilai Raport'!$B$2:$D$215,3,0)</f>
        <v>84.615384615384613</v>
      </c>
      <c r="F131" s="45" cm="1">
        <f t="array" ref="F131">ROUND(E131:E131,0)</f>
        <v>85</v>
      </c>
      <c r="G131" s="50">
        <v>5</v>
      </c>
      <c r="H131" s="49">
        <v>5</v>
      </c>
      <c r="I131" s="49">
        <v>4</v>
      </c>
      <c r="J131" s="50">
        <v>5</v>
      </c>
      <c r="K131" s="50">
        <v>4</v>
      </c>
      <c r="L131" s="50">
        <v>5</v>
      </c>
      <c r="M131" s="50">
        <v>5</v>
      </c>
      <c r="N131" s="49">
        <v>4</v>
      </c>
      <c r="O131" s="49">
        <v>5</v>
      </c>
      <c r="P131" s="50">
        <v>4</v>
      </c>
      <c r="Q131" s="59">
        <f t="shared" si="12"/>
        <v>46</v>
      </c>
      <c r="R131" s="50">
        <v>5</v>
      </c>
      <c r="S131" s="50">
        <v>4</v>
      </c>
      <c r="T131" s="50">
        <v>5</v>
      </c>
      <c r="U131" s="50">
        <v>5</v>
      </c>
      <c r="V131" s="50">
        <v>5</v>
      </c>
      <c r="W131" s="50">
        <v>5</v>
      </c>
      <c r="X131" s="50">
        <v>5</v>
      </c>
      <c r="Y131" s="50">
        <v>5</v>
      </c>
      <c r="Z131" s="50">
        <v>5</v>
      </c>
      <c r="AA131" s="50">
        <v>5</v>
      </c>
      <c r="AB131" s="50">
        <v>5</v>
      </c>
      <c r="AC131" s="50">
        <v>5</v>
      </c>
      <c r="AD131" s="50">
        <v>4</v>
      </c>
      <c r="AE131" s="50">
        <v>5</v>
      </c>
      <c r="AF131" s="50">
        <v>5</v>
      </c>
      <c r="AG131" s="66">
        <v>4</v>
      </c>
      <c r="AH131" s="49">
        <v>5</v>
      </c>
      <c r="AI131" s="50">
        <v>5</v>
      </c>
      <c r="AJ131" s="66">
        <v>5</v>
      </c>
      <c r="AK131" s="60">
        <f t="shared" si="13"/>
        <v>92</v>
      </c>
      <c r="AL131" s="49">
        <v>5</v>
      </c>
      <c r="AM131" s="50">
        <v>5</v>
      </c>
      <c r="AN131" s="50">
        <v>5</v>
      </c>
      <c r="AO131" s="49">
        <v>4</v>
      </c>
      <c r="AP131" s="49">
        <v>5</v>
      </c>
      <c r="AQ131" s="50">
        <v>5</v>
      </c>
      <c r="AR131" s="50">
        <v>5</v>
      </c>
      <c r="AS131" s="49">
        <v>5</v>
      </c>
      <c r="AT131" s="49">
        <v>5</v>
      </c>
      <c r="AU131" s="61">
        <f t="shared" si="14"/>
        <v>44</v>
      </c>
    </row>
    <row r="132" spans="1:47" x14ac:dyDescent="0.25">
      <c r="A132" s="43">
        <v>131</v>
      </c>
      <c r="B132" s="48" t="s">
        <v>502</v>
      </c>
      <c r="C132" s="54" t="s">
        <v>511</v>
      </c>
      <c r="D132" s="54" t="s">
        <v>157</v>
      </c>
      <c r="E132" s="53">
        <f>VLOOKUP(B132,'Nilai Raport'!$B$2:$D$215,3,0)</f>
        <v>82.538461538461533</v>
      </c>
      <c r="F132" s="45" cm="1">
        <f t="array" ref="F132">ROUND(E132:E132,0)</f>
        <v>83</v>
      </c>
      <c r="G132" s="50">
        <v>4</v>
      </c>
      <c r="H132" s="48">
        <v>5</v>
      </c>
      <c r="I132" s="48">
        <v>4</v>
      </c>
      <c r="J132" s="50">
        <v>5</v>
      </c>
      <c r="K132" s="50">
        <v>3</v>
      </c>
      <c r="L132" s="50">
        <v>3</v>
      </c>
      <c r="M132" s="50">
        <v>4</v>
      </c>
      <c r="N132" s="48">
        <v>3</v>
      </c>
      <c r="O132" s="48">
        <v>4</v>
      </c>
      <c r="P132" s="50">
        <v>4</v>
      </c>
      <c r="Q132" s="59">
        <f t="shared" si="12"/>
        <v>39</v>
      </c>
      <c r="R132" s="50">
        <v>5</v>
      </c>
      <c r="S132" s="50">
        <v>4</v>
      </c>
      <c r="T132" s="50">
        <v>5</v>
      </c>
      <c r="U132" s="50">
        <v>5</v>
      </c>
      <c r="V132" s="50">
        <v>5</v>
      </c>
      <c r="W132" s="50">
        <v>5</v>
      </c>
      <c r="X132" s="50">
        <v>5</v>
      </c>
      <c r="Y132" s="50">
        <v>5</v>
      </c>
      <c r="Z132" s="50">
        <v>5</v>
      </c>
      <c r="AA132" s="50">
        <v>5</v>
      </c>
      <c r="AB132" s="50">
        <v>5</v>
      </c>
      <c r="AC132" s="50">
        <v>5</v>
      </c>
      <c r="AD132" s="50">
        <v>5</v>
      </c>
      <c r="AE132" s="50">
        <v>5</v>
      </c>
      <c r="AF132" s="50">
        <v>5</v>
      </c>
      <c r="AG132" s="62">
        <v>5</v>
      </c>
      <c r="AH132" s="48">
        <v>5</v>
      </c>
      <c r="AI132" s="50">
        <v>5</v>
      </c>
      <c r="AJ132" s="62">
        <v>4</v>
      </c>
      <c r="AK132" s="60">
        <f t="shared" si="13"/>
        <v>93</v>
      </c>
      <c r="AL132" s="48">
        <v>5</v>
      </c>
      <c r="AM132" s="50">
        <v>5</v>
      </c>
      <c r="AN132" s="50">
        <v>5</v>
      </c>
      <c r="AO132" s="48">
        <v>5</v>
      </c>
      <c r="AP132" s="48">
        <v>4</v>
      </c>
      <c r="AQ132" s="50">
        <v>5</v>
      </c>
      <c r="AR132" s="50">
        <v>4</v>
      </c>
      <c r="AS132" s="48">
        <v>5</v>
      </c>
      <c r="AT132" s="48">
        <v>5</v>
      </c>
      <c r="AU132" s="61">
        <f t="shared" si="14"/>
        <v>43</v>
      </c>
    </row>
    <row r="133" spans="1:47" x14ac:dyDescent="0.25">
      <c r="A133" s="43">
        <v>132</v>
      </c>
      <c r="B133" s="49" t="s">
        <v>503</v>
      </c>
      <c r="C133" s="55" t="s">
        <v>511</v>
      </c>
      <c r="D133" s="55" t="s">
        <v>157</v>
      </c>
      <c r="E133" s="53">
        <f>VLOOKUP(B133,'Nilai Raport'!$B$2:$D$215,3,0)</f>
        <v>85.307692307692307</v>
      </c>
      <c r="F133" s="45" cm="1">
        <f t="array" ref="F133">ROUND(E133:E133,0)</f>
        <v>85</v>
      </c>
      <c r="G133" s="50">
        <v>3</v>
      </c>
      <c r="H133" s="49">
        <v>3</v>
      </c>
      <c r="I133" s="49">
        <v>5</v>
      </c>
      <c r="J133" s="50">
        <v>2</v>
      </c>
      <c r="K133" s="50">
        <v>3</v>
      </c>
      <c r="L133" s="50">
        <v>3</v>
      </c>
      <c r="M133" s="50">
        <v>3</v>
      </c>
      <c r="N133" s="49">
        <v>3</v>
      </c>
      <c r="O133" s="49">
        <v>4</v>
      </c>
      <c r="P133" s="50">
        <v>3</v>
      </c>
      <c r="Q133" s="59">
        <f t="shared" si="12"/>
        <v>32</v>
      </c>
      <c r="R133" s="50">
        <v>3</v>
      </c>
      <c r="S133" s="50">
        <v>3</v>
      </c>
      <c r="T133" s="50">
        <v>3</v>
      </c>
      <c r="U133" s="50">
        <v>4</v>
      </c>
      <c r="V133" s="50">
        <v>3</v>
      </c>
      <c r="W133" s="50">
        <v>3</v>
      </c>
      <c r="X133" s="50">
        <v>3</v>
      </c>
      <c r="Y133" s="50">
        <v>5</v>
      </c>
      <c r="Z133" s="50">
        <v>3</v>
      </c>
      <c r="AA133" s="50">
        <v>3</v>
      </c>
      <c r="AB133" s="50">
        <v>3</v>
      </c>
      <c r="AC133" s="50">
        <v>4</v>
      </c>
      <c r="AD133" s="50">
        <v>4</v>
      </c>
      <c r="AE133" s="50">
        <v>4</v>
      </c>
      <c r="AF133" s="50">
        <v>3</v>
      </c>
      <c r="AG133" s="66">
        <v>3</v>
      </c>
      <c r="AH133" s="49">
        <v>4</v>
      </c>
      <c r="AI133" s="50">
        <v>3</v>
      </c>
      <c r="AJ133" s="66">
        <v>3</v>
      </c>
      <c r="AK133" s="60">
        <f t="shared" si="13"/>
        <v>64</v>
      </c>
      <c r="AL133" s="49">
        <v>4</v>
      </c>
      <c r="AM133" s="50">
        <v>3</v>
      </c>
      <c r="AN133" s="50">
        <v>3</v>
      </c>
      <c r="AO133" s="49">
        <v>4</v>
      </c>
      <c r="AP133" s="49">
        <v>4</v>
      </c>
      <c r="AQ133" s="50">
        <v>3</v>
      </c>
      <c r="AR133" s="50">
        <v>4</v>
      </c>
      <c r="AS133" s="49">
        <v>5</v>
      </c>
      <c r="AT133" s="49">
        <v>4</v>
      </c>
      <c r="AU133" s="61">
        <f t="shared" si="14"/>
        <v>34</v>
      </c>
    </row>
    <row r="134" spans="1:47" x14ac:dyDescent="0.25">
      <c r="A134" s="43">
        <v>133</v>
      </c>
      <c r="B134" s="48" t="s">
        <v>504</v>
      </c>
      <c r="C134" s="54" t="s">
        <v>511</v>
      </c>
      <c r="D134" s="54" t="s">
        <v>157</v>
      </c>
      <c r="E134" s="53">
        <f>VLOOKUP(B134,'Nilai Raport'!$B$2:$D$215,3,0)</f>
        <v>80.230769230769226</v>
      </c>
      <c r="F134" s="45" cm="1">
        <f t="array" ref="F134">ROUND(E134:E134,0)</f>
        <v>80</v>
      </c>
      <c r="G134" s="50">
        <v>5</v>
      </c>
      <c r="H134" s="48">
        <v>5</v>
      </c>
      <c r="I134" s="48">
        <v>5</v>
      </c>
      <c r="J134" s="50">
        <v>5</v>
      </c>
      <c r="K134" s="50">
        <v>4</v>
      </c>
      <c r="L134" s="50">
        <v>4</v>
      </c>
      <c r="M134" s="50">
        <v>5</v>
      </c>
      <c r="N134" s="48">
        <v>5</v>
      </c>
      <c r="O134" s="48">
        <v>5</v>
      </c>
      <c r="P134" s="50">
        <v>4</v>
      </c>
      <c r="Q134" s="59">
        <f t="shared" si="12"/>
        <v>47</v>
      </c>
      <c r="R134" s="50">
        <v>5</v>
      </c>
      <c r="S134" s="50">
        <v>3</v>
      </c>
      <c r="T134" s="50">
        <v>4</v>
      </c>
      <c r="U134" s="50">
        <v>4</v>
      </c>
      <c r="V134" s="50">
        <v>5</v>
      </c>
      <c r="W134" s="50">
        <v>5</v>
      </c>
      <c r="X134" s="50">
        <v>4</v>
      </c>
      <c r="Y134" s="50">
        <v>5</v>
      </c>
      <c r="Z134" s="50">
        <v>5</v>
      </c>
      <c r="AA134" s="50">
        <v>5</v>
      </c>
      <c r="AB134" s="50">
        <v>5</v>
      </c>
      <c r="AC134" s="50">
        <v>5</v>
      </c>
      <c r="AD134" s="50">
        <v>5</v>
      </c>
      <c r="AE134" s="50">
        <v>5</v>
      </c>
      <c r="AF134" s="50">
        <v>5</v>
      </c>
      <c r="AG134" s="62">
        <v>5</v>
      </c>
      <c r="AH134" s="48">
        <v>5</v>
      </c>
      <c r="AI134" s="50">
        <v>5</v>
      </c>
      <c r="AJ134" s="62">
        <v>5</v>
      </c>
      <c r="AK134" s="60">
        <f t="shared" si="13"/>
        <v>90</v>
      </c>
      <c r="AL134" s="48">
        <v>5</v>
      </c>
      <c r="AM134" s="50">
        <v>5</v>
      </c>
      <c r="AN134" s="50">
        <v>4</v>
      </c>
      <c r="AO134" s="48">
        <v>5</v>
      </c>
      <c r="AP134" s="48">
        <v>4</v>
      </c>
      <c r="AQ134" s="50">
        <v>5</v>
      </c>
      <c r="AR134" s="50">
        <v>5</v>
      </c>
      <c r="AS134" s="48">
        <v>5</v>
      </c>
      <c r="AT134" s="48">
        <v>5</v>
      </c>
      <c r="AU134" s="61">
        <f t="shared" si="14"/>
        <v>43</v>
      </c>
    </row>
    <row r="135" spans="1:47" x14ac:dyDescent="0.25">
      <c r="A135" s="43">
        <v>134</v>
      </c>
      <c r="B135" s="49" t="s">
        <v>505</v>
      </c>
      <c r="C135" s="55" t="s">
        <v>511</v>
      </c>
      <c r="D135" s="55" t="s">
        <v>157</v>
      </c>
      <c r="E135" s="53">
        <f>VLOOKUP(B135,'Nilai Raport'!$B$2:$D$215,3,0)</f>
        <v>81.92307692307692</v>
      </c>
      <c r="F135" s="45" cm="1">
        <f t="array" ref="F135">ROUND(E135:E135,0)</f>
        <v>82</v>
      </c>
      <c r="G135" s="50">
        <v>4</v>
      </c>
      <c r="H135" s="49">
        <v>4</v>
      </c>
      <c r="I135" s="49">
        <v>4</v>
      </c>
      <c r="J135" s="50">
        <v>4</v>
      </c>
      <c r="K135" s="50">
        <v>3</v>
      </c>
      <c r="L135" s="50">
        <v>4</v>
      </c>
      <c r="M135" s="50">
        <v>3</v>
      </c>
      <c r="N135" s="49">
        <v>3</v>
      </c>
      <c r="O135" s="49">
        <v>4</v>
      </c>
      <c r="P135" s="50">
        <v>4</v>
      </c>
      <c r="Q135" s="59">
        <f t="shared" si="12"/>
        <v>37</v>
      </c>
      <c r="R135" s="50">
        <v>3</v>
      </c>
      <c r="S135" s="50">
        <v>4</v>
      </c>
      <c r="T135" s="50">
        <v>3</v>
      </c>
      <c r="U135" s="50">
        <v>4</v>
      </c>
      <c r="V135" s="50">
        <v>4</v>
      </c>
      <c r="W135" s="50">
        <v>4</v>
      </c>
      <c r="X135" s="50">
        <v>4</v>
      </c>
      <c r="Y135" s="50">
        <v>3</v>
      </c>
      <c r="Z135" s="50">
        <v>3</v>
      </c>
      <c r="AA135" s="50">
        <v>3</v>
      </c>
      <c r="AB135" s="50">
        <v>3</v>
      </c>
      <c r="AC135" s="50">
        <v>3</v>
      </c>
      <c r="AD135" s="50">
        <v>3</v>
      </c>
      <c r="AE135" s="50">
        <v>5</v>
      </c>
      <c r="AF135" s="50">
        <v>3</v>
      </c>
      <c r="AG135" s="66">
        <v>3</v>
      </c>
      <c r="AH135" s="49">
        <v>3</v>
      </c>
      <c r="AI135" s="50">
        <v>4</v>
      </c>
      <c r="AJ135" s="66">
        <v>5</v>
      </c>
      <c r="AK135" s="60">
        <f t="shared" si="13"/>
        <v>67</v>
      </c>
      <c r="AL135" s="49">
        <v>4</v>
      </c>
      <c r="AM135" s="50">
        <v>3</v>
      </c>
      <c r="AN135" s="50">
        <v>3</v>
      </c>
      <c r="AO135" s="49">
        <v>4</v>
      </c>
      <c r="AP135" s="49">
        <v>4</v>
      </c>
      <c r="AQ135" s="50">
        <v>3</v>
      </c>
      <c r="AR135" s="50">
        <v>4</v>
      </c>
      <c r="AS135" s="49">
        <v>4</v>
      </c>
      <c r="AT135" s="49">
        <v>4</v>
      </c>
      <c r="AU135" s="61">
        <f t="shared" si="14"/>
        <v>33</v>
      </c>
    </row>
    <row r="136" spans="1:47" x14ac:dyDescent="0.25">
      <c r="A136" s="43">
        <v>135</v>
      </c>
      <c r="B136" s="48" t="s">
        <v>506</v>
      </c>
      <c r="C136" s="54" t="s">
        <v>511</v>
      </c>
      <c r="D136" s="54" t="s">
        <v>157</v>
      </c>
      <c r="E136" s="53">
        <f>VLOOKUP(B136,'Nilai Raport'!$B$2:$D$215,3,0)</f>
        <v>82.84615384615384</v>
      </c>
      <c r="F136" s="45" cm="1">
        <f t="array" ref="F136">ROUND(E136:E136,0)</f>
        <v>83</v>
      </c>
      <c r="G136" s="50">
        <v>5</v>
      </c>
      <c r="H136" s="48">
        <v>5</v>
      </c>
      <c r="I136" s="48">
        <v>5</v>
      </c>
      <c r="J136" s="50">
        <v>4</v>
      </c>
      <c r="K136" s="50">
        <v>4</v>
      </c>
      <c r="L136" s="50">
        <v>5</v>
      </c>
      <c r="M136" s="50">
        <v>5</v>
      </c>
      <c r="N136" s="48">
        <v>5</v>
      </c>
      <c r="O136" s="48">
        <v>4</v>
      </c>
      <c r="P136" s="50">
        <v>4</v>
      </c>
      <c r="Q136" s="59">
        <f t="shared" si="12"/>
        <v>46</v>
      </c>
      <c r="R136" s="50">
        <v>5</v>
      </c>
      <c r="S136" s="50">
        <v>4</v>
      </c>
      <c r="T136" s="50">
        <v>5</v>
      </c>
      <c r="U136" s="50">
        <v>5</v>
      </c>
      <c r="V136" s="50">
        <v>5</v>
      </c>
      <c r="W136" s="50">
        <v>5</v>
      </c>
      <c r="X136" s="50">
        <v>5</v>
      </c>
      <c r="Y136" s="50">
        <v>5</v>
      </c>
      <c r="Z136" s="50">
        <v>5</v>
      </c>
      <c r="AA136" s="50">
        <v>5</v>
      </c>
      <c r="AB136" s="50">
        <v>5</v>
      </c>
      <c r="AC136" s="50">
        <v>5</v>
      </c>
      <c r="AD136" s="50">
        <v>5</v>
      </c>
      <c r="AE136" s="50">
        <v>5</v>
      </c>
      <c r="AF136" s="50">
        <v>5</v>
      </c>
      <c r="AG136" s="62">
        <v>5</v>
      </c>
      <c r="AH136" s="48">
        <v>5</v>
      </c>
      <c r="AI136" s="50">
        <v>5</v>
      </c>
      <c r="AJ136" s="62">
        <v>5</v>
      </c>
      <c r="AK136" s="60">
        <f t="shared" si="13"/>
        <v>94</v>
      </c>
      <c r="AL136" s="48">
        <v>5</v>
      </c>
      <c r="AM136" s="50">
        <v>5</v>
      </c>
      <c r="AN136" s="50">
        <v>5</v>
      </c>
      <c r="AO136" s="48">
        <v>5</v>
      </c>
      <c r="AP136" s="48">
        <v>5</v>
      </c>
      <c r="AQ136" s="50">
        <v>5</v>
      </c>
      <c r="AR136" s="50">
        <v>4</v>
      </c>
      <c r="AS136" s="48">
        <v>5</v>
      </c>
      <c r="AT136" s="48">
        <v>5</v>
      </c>
      <c r="AU136" s="61">
        <f t="shared" si="14"/>
        <v>44</v>
      </c>
    </row>
    <row r="137" spans="1:47" x14ac:dyDescent="0.25">
      <c r="A137" s="43">
        <v>136</v>
      </c>
      <c r="B137" s="48" t="s">
        <v>508</v>
      </c>
      <c r="C137" s="54" t="s">
        <v>511</v>
      </c>
      <c r="D137" s="54" t="s">
        <v>157</v>
      </c>
      <c r="E137" s="53">
        <f>VLOOKUP(B137,'Nilai Raport'!$B$2:$D$215,3,0)</f>
        <v>84.384615384615387</v>
      </c>
      <c r="F137" s="45" cm="1">
        <f t="array" ref="F137">ROUND(E137:E137,0)</f>
        <v>84</v>
      </c>
      <c r="G137" s="50">
        <v>3</v>
      </c>
      <c r="H137" s="48">
        <v>4</v>
      </c>
      <c r="I137" s="48">
        <v>4</v>
      </c>
      <c r="J137" s="50">
        <v>4</v>
      </c>
      <c r="K137" s="50">
        <v>3</v>
      </c>
      <c r="L137" s="50">
        <v>3</v>
      </c>
      <c r="M137" s="50">
        <v>3</v>
      </c>
      <c r="N137" s="48">
        <v>4</v>
      </c>
      <c r="O137" s="48">
        <v>4</v>
      </c>
      <c r="P137" s="50">
        <v>4</v>
      </c>
      <c r="Q137" s="59">
        <f t="shared" si="12"/>
        <v>36</v>
      </c>
      <c r="R137" s="50">
        <v>5</v>
      </c>
      <c r="S137" s="50">
        <v>4</v>
      </c>
      <c r="T137" s="50">
        <v>4</v>
      </c>
      <c r="U137" s="50">
        <v>4</v>
      </c>
      <c r="V137" s="50">
        <v>5</v>
      </c>
      <c r="W137" s="50">
        <v>5</v>
      </c>
      <c r="X137" s="50">
        <v>5</v>
      </c>
      <c r="Y137" s="50">
        <v>5</v>
      </c>
      <c r="Z137" s="50">
        <v>5</v>
      </c>
      <c r="AA137" s="50">
        <v>4</v>
      </c>
      <c r="AB137" s="50">
        <v>5</v>
      </c>
      <c r="AC137" s="50">
        <v>5</v>
      </c>
      <c r="AD137" s="50">
        <v>5</v>
      </c>
      <c r="AE137" s="50">
        <v>5</v>
      </c>
      <c r="AF137" s="50">
        <v>5</v>
      </c>
      <c r="AG137" s="62">
        <v>5</v>
      </c>
      <c r="AH137" s="48">
        <v>5</v>
      </c>
      <c r="AI137" s="50">
        <v>5</v>
      </c>
      <c r="AJ137" s="62">
        <v>5</v>
      </c>
      <c r="AK137" s="60">
        <f t="shared" si="13"/>
        <v>91</v>
      </c>
      <c r="AL137" s="48">
        <v>5</v>
      </c>
      <c r="AM137" s="50">
        <v>5</v>
      </c>
      <c r="AN137" s="50">
        <v>5</v>
      </c>
      <c r="AO137" s="48">
        <v>5</v>
      </c>
      <c r="AP137" s="48">
        <v>5</v>
      </c>
      <c r="AQ137" s="50">
        <v>5</v>
      </c>
      <c r="AR137" s="50">
        <v>5</v>
      </c>
      <c r="AS137" s="48">
        <v>3</v>
      </c>
      <c r="AT137" s="48">
        <v>5</v>
      </c>
      <c r="AU137" s="61">
        <f t="shared" si="14"/>
        <v>43</v>
      </c>
    </row>
    <row r="138" spans="1:47" s="79" customFormat="1" x14ac:dyDescent="0.25">
      <c r="A138" s="71">
        <v>137</v>
      </c>
      <c r="B138" s="72" t="s">
        <v>509</v>
      </c>
      <c r="C138" s="73" t="s">
        <v>512</v>
      </c>
      <c r="D138" s="73" t="s">
        <v>157</v>
      </c>
      <c r="E138" s="74">
        <f>VLOOKUP(B138,'Nilai Raport'!$B$2:$D$215,3,0)</f>
        <v>84.538461538461533</v>
      </c>
      <c r="F138" s="75" cm="1">
        <f t="array" ref="F138">ROUND(E138:E138,0)</f>
        <v>85</v>
      </c>
      <c r="G138" s="76">
        <v>3</v>
      </c>
      <c r="H138" s="72">
        <v>3</v>
      </c>
      <c r="I138" s="72">
        <v>4</v>
      </c>
      <c r="J138" s="50">
        <v>5</v>
      </c>
      <c r="K138" s="50">
        <v>3</v>
      </c>
      <c r="L138" s="50">
        <v>4</v>
      </c>
      <c r="M138" s="76">
        <v>4</v>
      </c>
      <c r="N138" s="72">
        <v>3</v>
      </c>
      <c r="O138" s="72">
        <v>3</v>
      </c>
      <c r="P138" s="50">
        <v>3</v>
      </c>
      <c r="Q138" s="75">
        <f t="shared" si="12"/>
        <v>35</v>
      </c>
      <c r="R138" s="50">
        <v>3</v>
      </c>
      <c r="S138" s="50">
        <v>3</v>
      </c>
      <c r="T138" s="76">
        <v>4</v>
      </c>
      <c r="U138" s="76">
        <v>4</v>
      </c>
      <c r="V138" s="76">
        <v>4</v>
      </c>
      <c r="W138" s="50">
        <v>4</v>
      </c>
      <c r="X138" s="76">
        <v>3</v>
      </c>
      <c r="Y138" s="76">
        <v>3</v>
      </c>
      <c r="Z138" s="76">
        <v>3</v>
      </c>
      <c r="AA138" s="76">
        <v>4</v>
      </c>
      <c r="AB138" s="76">
        <v>3</v>
      </c>
      <c r="AC138" s="76">
        <v>3</v>
      </c>
      <c r="AD138" s="76">
        <v>3</v>
      </c>
      <c r="AE138" s="76">
        <v>3</v>
      </c>
      <c r="AF138" s="76">
        <v>3</v>
      </c>
      <c r="AG138" s="72">
        <v>3</v>
      </c>
      <c r="AH138" s="72">
        <v>3</v>
      </c>
      <c r="AI138" s="76">
        <v>2</v>
      </c>
      <c r="AJ138" s="72">
        <v>4</v>
      </c>
      <c r="AK138" s="77">
        <f t="shared" si="13"/>
        <v>62</v>
      </c>
      <c r="AL138" s="72">
        <v>3</v>
      </c>
      <c r="AM138" s="76">
        <v>2</v>
      </c>
      <c r="AN138" s="76">
        <v>3</v>
      </c>
      <c r="AO138" s="72">
        <v>4</v>
      </c>
      <c r="AP138" s="72">
        <v>3</v>
      </c>
      <c r="AQ138" s="76">
        <v>3</v>
      </c>
      <c r="AR138" s="76">
        <v>5</v>
      </c>
      <c r="AS138" s="72">
        <v>3</v>
      </c>
      <c r="AT138" s="72">
        <v>4</v>
      </c>
      <c r="AU138" s="78">
        <f t="shared" si="14"/>
        <v>30</v>
      </c>
    </row>
    <row r="139" spans="1:47" x14ac:dyDescent="0.25">
      <c r="A139" s="43">
        <v>138</v>
      </c>
      <c r="B139" s="48" t="s">
        <v>510</v>
      </c>
      <c r="C139" s="54" t="s">
        <v>511</v>
      </c>
      <c r="D139" s="54" t="s">
        <v>157</v>
      </c>
      <c r="E139" s="53">
        <f>VLOOKUP(B139,'Nilai Raport'!$B$2:$D$215,3,0)</f>
        <v>82.692307692307693</v>
      </c>
      <c r="F139" s="45" cm="1">
        <f t="array" ref="F139">ROUND(E139:E139,0)</f>
        <v>83</v>
      </c>
      <c r="G139" s="50">
        <v>5</v>
      </c>
      <c r="H139" s="48">
        <v>5</v>
      </c>
      <c r="I139" s="48">
        <v>5</v>
      </c>
      <c r="J139" s="50">
        <v>4</v>
      </c>
      <c r="K139" s="50">
        <v>3</v>
      </c>
      <c r="L139" s="50">
        <v>5</v>
      </c>
      <c r="M139" s="50">
        <v>5</v>
      </c>
      <c r="N139" s="48">
        <v>4</v>
      </c>
      <c r="O139" s="48">
        <v>5</v>
      </c>
      <c r="P139" s="50">
        <v>4</v>
      </c>
      <c r="Q139" s="59">
        <f t="shared" si="12"/>
        <v>45</v>
      </c>
      <c r="R139" s="50">
        <v>5</v>
      </c>
      <c r="S139" s="50">
        <v>4</v>
      </c>
      <c r="T139" s="50">
        <v>5</v>
      </c>
      <c r="U139" s="50">
        <v>4</v>
      </c>
      <c r="V139" s="50">
        <v>5</v>
      </c>
      <c r="W139" s="50">
        <v>4</v>
      </c>
      <c r="X139" s="50">
        <v>5</v>
      </c>
      <c r="Y139" s="50">
        <v>5</v>
      </c>
      <c r="Z139" s="50">
        <v>5</v>
      </c>
      <c r="AA139" s="50">
        <v>4</v>
      </c>
      <c r="AB139" s="50">
        <v>5</v>
      </c>
      <c r="AC139" s="50">
        <v>5</v>
      </c>
      <c r="AD139" s="50">
        <v>5</v>
      </c>
      <c r="AE139" s="50">
        <v>5</v>
      </c>
      <c r="AF139" s="50">
        <v>5</v>
      </c>
      <c r="AG139" s="62">
        <v>5</v>
      </c>
      <c r="AH139" s="48">
        <v>5</v>
      </c>
      <c r="AI139" s="50">
        <v>5</v>
      </c>
      <c r="AJ139" s="62">
        <v>5</v>
      </c>
      <c r="AK139" s="60">
        <f t="shared" si="13"/>
        <v>91</v>
      </c>
      <c r="AL139" s="48">
        <v>5</v>
      </c>
      <c r="AM139" s="50">
        <v>5</v>
      </c>
      <c r="AN139" s="50">
        <v>5</v>
      </c>
      <c r="AO139" s="48">
        <v>5</v>
      </c>
      <c r="AP139" s="48">
        <v>5</v>
      </c>
      <c r="AQ139" s="50">
        <v>3</v>
      </c>
      <c r="AR139" s="50">
        <v>5</v>
      </c>
      <c r="AS139" s="48">
        <v>5</v>
      </c>
      <c r="AT139" s="48">
        <v>5</v>
      </c>
      <c r="AU139" s="61">
        <f t="shared" si="14"/>
        <v>43</v>
      </c>
    </row>
    <row r="140" spans="1:47" x14ac:dyDescent="0.25">
      <c r="G140">
        <f t="shared" ref="G140:P140" si="15">CORREL(G2:G139,$Q$2:$Q$139)</f>
        <v>0.74565730542648578</v>
      </c>
      <c r="H140">
        <f t="shared" si="15"/>
        <v>0.70630491813842644</v>
      </c>
      <c r="I140">
        <f t="shared" si="15"/>
        <v>0.73679890576290685</v>
      </c>
      <c r="J140">
        <f t="shared" si="15"/>
        <v>0.73233060924804716</v>
      </c>
      <c r="K140">
        <f t="shared" si="15"/>
        <v>0.73082122558524465</v>
      </c>
      <c r="L140">
        <f t="shared" si="15"/>
        <v>0.7659080322429036</v>
      </c>
      <c r="M140">
        <f t="shared" si="15"/>
        <v>0.72871385230649144</v>
      </c>
      <c r="N140">
        <f t="shared" si="15"/>
        <v>0.79450740033851674</v>
      </c>
      <c r="O140">
        <f t="shared" si="15"/>
        <v>0.72607880064471397</v>
      </c>
      <c r="P140">
        <f t="shared" si="15"/>
        <v>0.7125013010957133</v>
      </c>
      <c r="R140">
        <f t="shared" ref="R140:AJ140" si="16">CORREL(R2:R139,$AK$2:$AK$139)</f>
        <v>0.74054893964056212</v>
      </c>
      <c r="S140">
        <f t="shared" si="16"/>
        <v>0.71891023411982879</v>
      </c>
      <c r="T140">
        <f t="shared" si="16"/>
        <v>0.73552967808929703</v>
      </c>
      <c r="U140">
        <f t="shared" si="16"/>
        <v>0.71833458995901711</v>
      </c>
      <c r="V140">
        <f t="shared" si="16"/>
        <v>0.72671197443530289</v>
      </c>
      <c r="W140">
        <f t="shared" si="16"/>
        <v>0.73127970160770228</v>
      </c>
      <c r="X140">
        <f t="shared" si="16"/>
        <v>0.7212336104534609</v>
      </c>
      <c r="Y140">
        <f t="shared" si="16"/>
        <v>0.74427599812386325</v>
      </c>
      <c r="Z140">
        <f t="shared" si="16"/>
        <v>0.71150093479175824</v>
      </c>
      <c r="AA140">
        <f t="shared" si="16"/>
        <v>0.74013628042641377</v>
      </c>
      <c r="AB140">
        <f t="shared" si="16"/>
        <v>0.72706586084206548</v>
      </c>
      <c r="AC140">
        <f t="shared" si="16"/>
        <v>0.76767161069030199</v>
      </c>
      <c r="AD140">
        <f t="shared" si="16"/>
        <v>0.72366367210115268</v>
      </c>
      <c r="AE140">
        <f t="shared" si="16"/>
        <v>0.74232750319278562</v>
      </c>
      <c r="AF140">
        <f t="shared" si="16"/>
        <v>0.73390302317679035</v>
      </c>
      <c r="AG140">
        <f t="shared" si="16"/>
        <v>0.74225949473540032</v>
      </c>
      <c r="AH140">
        <f t="shared" si="16"/>
        <v>0.75821266369171181</v>
      </c>
      <c r="AI140">
        <f t="shared" si="16"/>
        <v>0.74415089077237262</v>
      </c>
      <c r="AJ140" s="63">
        <f t="shared" si="16"/>
        <v>0.73537949140126746</v>
      </c>
      <c r="AL140">
        <f t="shared" ref="AL140:AT140" si="17">CORREL(AL2:AL139,$AU$2:$AU$139)</f>
        <v>0.71618628622359393</v>
      </c>
      <c r="AM140">
        <f t="shared" si="17"/>
        <v>0.71976510216309342</v>
      </c>
      <c r="AN140">
        <f t="shared" si="17"/>
        <v>0.72482659760385559</v>
      </c>
      <c r="AO140">
        <f t="shared" si="17"/>
        <v>0.71730153600140334</v>
      </c>
      <c r="AP140">
        <f t="shared" si="17"/>
        <v>0.73609008801805975</v>
      </c>
      <c r="AQ140">
        <f t="shared" si="17"/>
        <v>0.74623825928429599</v>
      </c>
      <c r="AR140">
        <f t="shared" si="17"/>
        <v>0.71958645960729706</v>
      </c>
      <c r="AS140">
        <f t="shared" si="17"/>
        <v>0.72530502150164455</v>
      </c>
      <c r="AT140">
        <f t="shared" si="17"/>
        <v>0.71161531611546314</v>
      </c>
    </row>
    <row r="141" spans="1:47" x14ac:dyDescent="0.25">
      <c r="G141">
        <f t="shared" ref="G141:I141" si="18">_xlfn.STDEV.S(G2:G139)</f>
        <v>0.87179313660696756</v>
      </c>
      <c r="H141">
        <f t="shared" si="18"/>
        <v>0.80135952395860421</v>
      </c>
      <c r="I141">
        <f t="shared" si="18"/>
        <v>0.76041379104299489</v>
      </c>
      <c r="J141">
        <f>_xlfn.STDEV.S(J2:J139)</f>
        <v>0.95815882717518519</v>
      </c>
      <c r="K141">
        <f t="shared" ref="K141:O141" si="19">_xlfn.STDEV.S(K2:K139)</f>
        <v>0.95956547167197037</v>
      </c>
      <c r="L141">
        <f t="shared" si="19"/>
        <v>0.86448186233105895</v>
      </c>
      <c r="M141">
        <f t="shared" si="19"/>
        <v>0.97653090568272238</v>
      </c>
      <c r="N141">
        <f t="shared" si="19"/>
        <v>0.81106935092698262</v>
      </c>
      <c r="O141">
        <f t="shared" si="19"/>
        <v>0.7765199159988595</v>
      </c>
      <c r="P141">
        <f>_xlfn.STDEV.S(P2:P139)</f>
        <v>0.96673214265899854</v>
      </c>
      <c r="R141">
        <f t="shared" ref="R141:AT141" si="20">_xlfn.STDEV.S(R2:R139)</f>
        <v>0.80333721582102302</v>
      </c>
      <c r="S141">
        <f t="shared" si="20"/>
        <v>0.89416695269937896</v>
      </c>
      <c r="T141">
        <f t="shared" si="20"/>
        <v>0.91269708762816903</v>
      </c>
      <c r="U141">
        <f t="shared" si="20"/>
        <v>0.89664796506609423</v>
      </c>
      <c r="V141">
        <f t="shared" si="20"/>
        <v>0.73296443025875657</v>
      </c>
      <c r="W141">
        <f t="shared" si="20"/>
        <v>0.89841592202112974</v>
      </c>
      <c r="X141">
        <f t="shared" si="20"/>
        <v>0.73985969089622305</v>
      </c>
      <c r="Y141">
        <f t="shared" si="20"/>
        <v>0.93182389919863118</v>
      </c>
      <c r="Z141">
        <f t="shared" si="20"/>
        <v>0.73047054765270814</v>
      </c>
      <c r="AA141">
        <f t="shared" si="20"/>
        <v>0.77913796022948234</v>
      </c>
      <c r="AB141">
        <f t="shared" si="20"/>
        <v>0.83595799511515689</v>
      </c>
      <c r="AC141">
        <f t="shared" si="20"/>
        <v>0.71985782062924331</v>
      </c>
      <c r="AD141">
        <f t="shared" si="20"/>
        <v>0.76017029722200258</v>
      </c>
      <c r="AE141">
        <f t="shared" si="20"/>
        <v>0.73224243990400673</v>
      </c>
      <c r="AF141">
        <f t="shared" si="20"/>
        <v>0.66628308016757509</v>
      </c>
      <c r="AG141">
        <f t="shared" si="20"/>
        <v>0.75318007707246903</v>
      </c>
      <c r="AH141">
        <f t="shared" si="20"/>
        <v>0.86969744049210485</v>
      </c>
      <c r="AI141">
        <f t="shared" si="20"/>
        <v>0.92017135820843354</v>
      </c>
      <c r="AJ141">
        <f t="shared" si="20"/>
        <v>0.75444309653494324</v>
      </c>
      <c r="AK141">
        <f t="shared" si="20"/>
        <v>11.267425706346019</v>
      </c>
      <c r="AL141">
        <f t="shared" si="20"/>
        <v>0.67448865171215322</v>
      </c>
      <c r="AM141">
        <f t="shared" si="20"/>
        <v>0.8578484398990881</v>
      </c>
      <c r="AN141">
        <f t="shared" si="20"/>
        <v>0.87868250047094498</v>
      </c>
      <c r="AO141">
        <f t="shared" si="20"/>
        <v>0.64313708036176231</v>
      </c>
      <c r="AP141">
        <f t="shared" si="20"/>
        <v>0.66401673700131947</v>
      </c>
      <c r="AQ141">
        <f t="shared" si="20"/>
        <v>0.80056707924170756</v>
      </c>
      <c r="AR141">
        <f t="shared" si="20"/>
        <v>0.78764526466105389</v>
      </c>
      <c r="AS141">
        <f t="shared" si="20"/>
        <v>0.72512889306830619</v>
      </c>
      <c r="AT141">
        <f t="shared" si="20"/>
        <v>0.62244930696723921</v>
      </c>
    </row>
    <row r="143" spans="1:47" x14ac:dyDescent="0.25">
      <c r="B143" t="s">
        <v>521</v>
      </c>
      <c r="C143" t="s">
        <v>522</v>
      </c>
      <c r="D143" s="39" t="s">
        <v>523</v>
      </c>
      <c r="E143" t="s">
        <v>524</v>
      </c>
    </row>
    <row r="144" spans="1:47" x14ac:dyDescent="0.25">
      <c r="A144" t="s">
        <v>255</v>
      </c>
      <c r="B144" s="70" t="s">
        <v>525</v>
      </c>
    </row>
    <row r="145" spans="1:3" x14ac:dyDescent="0.25">
      <c r="A145" t="s">
        <v>264</v>
      </c>
      <c r="B145" t="s">
        <v>526</v>
      </c>
    </row>
    <row r="146" spans="1:3" x14ac:dyDescent="0.25">
      <c r="A146" t="s">
        <v>256</v>
      </c>
      <c r="B146" t="s">
        <v>527</v>
      </c>
    </row>
    <row r="147" spans="1:3" x14ac:dyDescent="0.25">
      <c r="A147" t="s">
        <v>257</v>
      </c>
      <c r="B147" t="s">
        <v>528</v>
      </c>
    </row>
    <row r="148" spans="1:3" x14ac:dyDescent="0.25">
      <c r="A148" t="s">
        <v>258</v>
      </c>
      <c r="B148" s="70" t="s">
        <v>529</v>
      </c>
    </row>
    <row r="149" spans="1:3" x14ac:dyDescent="0.25">
      <c r="A149" t="s">
        <v>259</v>
      </c>
      <c r="B149" s="70" t="s">
        <v>530</v>
      </c>
    </row>
    <row r="150" spans="1:3" x14ac:dyDescent="0.25">
      <c r="A150" t="s">
        <v>260</v>
      </c>
      <c r="B150" s="70" t="s">
        <v>531</v>
      </c>
    </row>
    <row r="151" spans="1:3" x14ac:dyDescent="0.25">
      <c r="A151" t="s">
        <v>261</v>
      </c>
      <c r="B151" t="s">
        <v>520</v>
      </c>
    </row>
    <row r="152" spans="1:3" x14ac:dyDescent="0.25">
      <c r="A152" t="s">
        <v>262</v>
      </c>
      <c r="B152" t="s">
        <v>532</v>
      </c>
    </row>
    <row r="153" spans="1:3" x14ac:dyDescent="0.25">
      <c r="A153" t="s">
        <v>263</v>
      </c>
      <c r="B153" t="s">
        <v>527</v>
      </c>
    </row>
    <row r="154" spans="1:3" x14ac:dyDescent="0.25">
      <c r="A154" t="s">
        <v>265</v>
      </c>
      <c r="C154" t="s">
        <v>533</v>
      </c>
    </row>
    <row r="155" spans="1:3" x14ac:dyDescent="0.25">
      <c r="A155" t="s">
        <v>274</v>
      </c>
      <c r="C155" t="s">
        <v>534</v>
      </c>
    </row>
    <row r="156" spans="1:3" x14ac:dyDescent="0.25">
      <c r="A156" t="s">
        <v>275</v>
      </c>
      <c r="C156" t="s">
        <v>535</v>
      </c>
    </row>
    <row r="157" spans="1:3" x14ac:dyDescent="0.25">
      <c r="A157" t="s">
        <v>276</v>
      </c>
      <c r="C157" t="s">
        <v>536</v>
      </c>
    </row>
    <row r="158" spans="1:3" x14ac:dyDescent="0.25">
      <c r="A158" t="s">
        <v>277</v>
      </c>
      <c r="C158" t="s">
        <v>537</v>
      </c>
    </row>
    <row r="159" spans="1:3" x14ac:dyDescent="0.25">
      <c r="A159" t="s">
        <v>278</v>
      </c>
      <c r="C159" t="s">
        <v>538</v>
      </c>
    </row>
    <row r="160" spans="1:3" x14ac:dyDescent="0.25">
      <c r="A160" t="s">
        <v>279</v>
      </c>
      <c r="C160" t="s">
        <v>539</v>
      </c>
    </row>
    <row r="161" spans="1:5" x14ac:dyDescent="0.25">
      <c r="A161" t="s">
        <v>280</v>
      </c>
      <c r="C161" t="s">
        <v>540</v>
      </c>
    </row>
    <row r="162" spans="1:5" x14ac:dyDescent="0.25">
      <c r="A162" t="s">
        <v>281</v>
      </c>
      <c r="C162" t="s">
        <v>541</v>
      </c>
    </row>
    <row r="163" spans="1:5" x14ac:dyDescent="0.25">
      <c r="A163" t="s">
        <v>282</v>
      </c>
      <c r="C163" t="s">
        <v>534</v>
      </c>
    </row>
    <row r="164" spans="1:5" x14ac:dyDescent="0.25">
      <c r="A164" t="s">
        <v>283</v>
      </c>
      <c r="C164" t="s">
        <v>526</v>
      </c>
    </row>
    <row r="165" spans="1:5" x14ac:dyDescent="0.25">
      <c r="A165" t="s">
        <v>266</v>
      </c>
      <c r="C165" t="s">
        <v>518</v>
      </c>
    </row>
    <row r="166" spans="1:5" x14ac:dyDescent="0.25">
      <c r="A166" t="s">
        <v>267</v>
      </c>
      <c r="C166" s="70" t="s">
        <v>542</v>
      </c>
    </row>
    <row r="167" spans="1:5" x14ac:dyDescent="0.25">
      <c r="A167" t="s">
        <v>268</v>
      </c>
      <c r="C167" s="70" t="s">
        <v>543</v>
      </c>
    </row>
    <row r="168" spans="1:5" x14ac:dyDescent="0.25">
      <c r="A168" t="s">
        <v>269</v>
      </c>
      <c r="C168" t="s">
        <v>519</v>
      </c>
    </row>
    <row r="169" spans="1:5" x14ac:dyDescent="0.25">
      <c r="A169" t="s">
        <v>270</v>
      </c>
      <c r="C169" t="s">
        <v>544</v>
      </c>
    </row>
    <row r="170" spans="1:5" x14ac:dyDescent="0.25">
      <c r="A170" t="s">
        <v>271</v>
      </c>
      <c r="C170" t="s">
        <v>516</v>
      </c>
    </row>
    <row r="171" spans="1:5" x14ac:dyDescent="0.25">
      <c r="A171" t="s">
        <v>272</v>
      </c>
      <c r="C171" t="s">
        <v>545</v>
      </c>
      <c r="D171" s="68"/>
    </row>
    <row r="172" spans="1:5" x14ac:dyDescent="0.25">
      <c r="A172" t="s">
        <v>273</v>
      </c>
      <c r="C172" t="s">
        <v>534</v>
      </c>
    </row>
    <row r="173" spans="1:5" x14ac:dyDescent="0.25">
      <c r="A173" t="s">
        <v>515</v>
      </c>
      <c r="E173" s="84">
        <v>1000</v>
      </c>
    </row>
    <row r="174" spans="1:5" x14ac:dyDescent="0.25">
      <c r="A174" t="s">
        <v>284</v>
      </c>
      <c r="D174" s="39" t="s">
        <v>533</v>
      </c>
    </row>
    <row r="175" spans="1:5" x14ac:dyDescent="0.25">
      <c r="A175" t="s">
        <v>285</v>
      </c>
      <c r="D175" s="39" t="s">
        <v>520</v>
      </c>
    </row>
    <row r="176" spans="1:5" x14ac:dyDescent="0.25">
      <c r="A176" t="s">
        <v>286</v>
      </c>
      <c r="D176" s="69" t="s">
        <v>546</v>
      </c>
    </row>
    <row r="177" spans="1:4" x14ac:dyDescent="0.25">
      <c r="A177" t="s">
        <v>287</v>
      </c>
      <c r="D177" s="39" t="s">
        <v>516</v>
      </c>
    </row>
    <row r="178" spans="1:4" x14ac:dyDescent="0.25">
      <c r="A178" t="s">
        <v>288</v>
      </c>
      <c r="D178" s="39" t="s">
        <v>547</v>
      </c>
    </row>
    <row r="179" spans="1:4" x14ac:dyDescent="0.25">
      <c r="A179" t="s">
        <v>289</v>
      </c>
      <c r="D179" s="69" t="s">
        <v>548</v>
      </c>
    </row>
    <row r="180" spans="1:4" x14ac:dyDescent="0.25">
      <c r="A180" t="s">
        <v>290</v>
      </c>
      <c r="D180" s="39" t="s">
        <v>549</v>
      </c>
    </row>
    <row r="181" spans="1:4" x14ac:dyDescent="0.25">
      <c r="A181" t="s">
        <v>291</v>
      </c>
      <c r="D181" s="39" t="s">
        <v>544</v>
      </c>
    </row>
    <row r="182" spans="1:4" x14ac:dyDescent="0.25">
      <c r="A182" t="s">
        <v>292</v>
      </c>
      <c r="D182" s="39" t="s">
        <v>535</v>
      </c>
    </row>
  </sheetData>
  <conditionalFormatting sqref="G140:P140 R140:AJ140 AL140:AT140">
    <cfRule type="cellIs" dxfId="2" priority="1" operator="lessThan">
      <formula>0.7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72603-4D3A-4E2F-B39D-2A7D00861240}">
  <dimension ref="A1:AU183"/>
  <sheetViews>
    <sheetView topLeftCell="N116" zoomScale="85" zoomScaleNormal="85" workbookViewId="0">
      <selection activeCell="R2" sqref="R2:AJ139"/>
    </sheetView>
  </sheetViews>
  <sheetFormatPr defaultRowHeight="12.5" x14ac:dyDescent="0.25"/>
  <cols>
    <col min="2" max="2" width="33.6328125" bestFit="1" customWidth="1"/>
    <col min="3" max="3" width="12.7265625" bestFit="1" customWidth="1"/>
    <col min="5" max="5" width="10.81640625" bestFit="1" customWidth="1"/>
    <col min="6" max="6" width="12.81640625" customWidth="1"/>
    <col min="12" max="12" width="8.7265625" style="39"/>
  </cols>
  <sheetData>
    <row r="1" spans="1:47" ht="26" x14ac:dyDescent="0.3">
      <c r="A1" s="46" t="s">
        <v>250</v>
      </c>
      <c r="B1" s="46" t="s">
        <v>295</v>
      </c>
      <c r="C1" s="46" t="s">
        <v>2</v>
      </c>
      <c r="D1" s="46" t="s">
        <v>4</v>
      </c>
      <c r="E1" s="46" t="s">
        <v>296</v>
      </c>
      <c r="F1" s="58" t="s">
        <v>513</v>
      </c>
      <c r="G1" s="46" t="s">
        <v>255</v>
      </c>
      <c r="H1" s="46" t="s">
        <v>256</v>
      </c>
      <c r="I1" s="46" t="s">
        <v>257</v>
      </c>
      <c r="J1" s="46" t="s">
        <v>258</v>
      </c>
      <c r="K1" s="46" t="s">
        <v>259</v>
      </c>
      <c r="L1" s="46" t="s">
        <v>260</v>
      </c>
      <c r="M1" s="46" t="s">
        <v>261</v>
      </c>
      <c r="N1" s="46" t="s">
        <v>262</v>
      </c>
      <c r="O1" s="46" t="s">
        <v>263</v>
      </c>
      <c r="P1" s="46" t="s">
        <v>264</v>
      </c>
      <c r="Q1" s="46" t="s">
        <v>293</v>
      </c>
      <c r="R1" s="46" t="s">
        <v>265</v>
      </c>
      <c r="S1" s="46" t="s">
        <v>266</v>
      </c>
      <c r="T1" s="46" t="s">
        <v>267</v>
      </c>
      <c r="U1" s="46" t="s">
        <v>268</v>
      </c>
      <c r="V1" s="46" t="s">
        <v>269</v>
      </c>
      <c r="W1" s="46" t="s">
        <v>270</v>
      </c>
      <c r="X1" s="46" t="s">
        <v>271</v>
      </c>
      <c r="Y1" s="46" t="s">
        <v>272</v>
      </c>
      <c r="Z1" s="46" t="s">
        <v>273</v>
      </c>
      <c r="AA1" s="46" t="s">
        <v>274</v>
      </c>
      <c r="AB1" s="46" t="s">
        <v>275</v>
      </c>
      <c r="AC1" s="46" t="s">
        <v>276</v>
      </c>
      <c r="AD1" s="46" t="s">
        <v>277</v>
      </c>
      <c r="AE1" s="46" t="s">
        <v>278</v>
      </c>
      <c r="AF1" s="46" t="s">
        <v>279</v>
      </c>
      <c r="AG1" s="46" t="s">
        <v>280</v>
      </c>
      <c r="AH1" s="46" t="s">
        <v>281</v>
      </c>
      <c r="AI1" s="46" t="s">
        <v>282</v>
      </c>
      <c r="AJ1" s="46" t="s">
        <v>283</v>
      </c>
      <c r="AK1" s="46" t="s">
        <v>514</v>
      </c>
      <c r="AL1" s="46" t="s">
        <v>284</v>
      </c>
      <c r="AM1" s="46" t="s">
        <v>285</v>
      </c>
      <c r="AN1" s="46" t="s">
        <v>286</v>
      </c>
      <c r="AO1" s="46" t="s">
        <v>287</v>
      </c>
      <c r="AP1" s="46" t="s">
        <v>288</v>
      </c>
      <c r="AQ1" s="46" t="s">
        <v>289</v>
      </c>
      <c r="AR1" s="46" t="s">
        <v>290</v>
      </c>
      <c r="AS1" s="46" t="s">
        <v>291</v>
      </c>
      <c r="AT1" s="46" t="s">
        <v>292</v>
      </c>
      <c r="AU1" s="47" t="s">
        <v>293</v>
      </c>
    </row>
    <row r="2" spans="1:47" x14ac:dyDescent="0.25">
      <c r="A2" s="43">
        <v>1</v>
      </c>
      <c r="B2" s="44" t="s">
        <v>297</v>
      </c>
      <c r="C2" s="57" t="s">
        <v>511</v>
      </c>
      <c r="D2" s="57" t="s">
        <v>155</v>
      </c>
      <c r="E2" s="45">
        <f>VLOOKUP(B2,'Nilai Raport'!$B$2:$D$215,3,0)</f>
        <v>85.615384615384613</v>
      </c>
      <c r="F2" s="45" cm="1">
        <f t="array" ref="F2">ROUND(E2:E2,0)</f>
        <v>86</v>
      </c>
      <c r="G2" s="44">
        <v>3</v>
      </c>
      <c r="H2" s="44">
        <v>5</v>
      </c>
      <c r="I2" s="44">
        <v>3</v>
      </c>
      <c r="J2" s="44">
        <v>4</v>
      </c>
      <c r="K2" s="44">
        <v>4</v>
      </c>
      <c r="L2" s="44">
        <v>3</v>
      </c>
      <c r="M2" s="44">
        <v>3</v>
      </c>
      <c r="N2" s="44">
        <v>3</v>
      </c>
      <c r="O2" s="44">
        <v>5</v>
      </c>
      <c r="P2" s="44">
        <v>4</v>
      </c>
      <c r="Q2" s="59">
        <f t="shared" ref="Q2:Q33" si="0">SUM(G2:P2)</f>
        <v>37</v>
      </c>
      <c r="R2" s="44">
        <v>5</v>
      </c>
      <c r="S2" s="44">
        <v>3</v>
      </c>
      <c r="T2" s="44">
        <v>4</v>
      </c>
      <c r="U2" s="44">
        <v>5</v>
      </c>
      <c r="V2" s="44">
        <v>5</v>
      </c>
      <c r="W2" s="44">
        <v>4</v>
      </c>
      <c r="X2" s="44">
        <v>4</v>
      </c>
      <c r="Y2" s="44">
        <v>4</v>
      </c>
      <c r="Z2" s="44">
        <v>4</v>
      </c>
      <c r="AA2" s="44">
        <v>4</v>
      </c>
      <c r="AB2" s="44">
        <v>5</v>
      </c>
      <c r="AC2" s="44">
        <v>5</v>
      </c>
      <c r="AD2" s="44">
        <v>5</v>
      </c>
      <c r="AE2" s="44">
        <v>5</v>
      </c>
      <c r="AF2" s="44">
        <v>5</v>
      </c>
      <c r="AG2" s="44">
        <v>5</v>
      </c>
      <c r="AH2" s="44">
        <v>4</v>
      </c>
      <c r="AI2" s="44">
        <v>5</v>
      </c>
      <c r="AJ2" s="44">
        <v>5</v>
      </c>
      <c r="AK2" s="60">
        <f t="shared" ref="AK2:AK33" si="1">SUM(R2:AJ2)</f>
        <v>86</v>
      </c>
      <c r="AL2" s="44">
        <v>5</v>
      </c>
      <c r="AM2" s="44">
        <v>4</v>
      </c>
      <c r="AN2" s="44">
        <v>5</v>
      </c>
      <c r="AO2" s="44">
        <v>4</v>
      </c>
      <c r="AP2" s="44">
        <v>5</v>
      </c>
      <c r="AQ2" s="44">
        <v>5</v>
      </c>
      <c r="AR2" s="44">
        <v>5</v>
      </c>
      <c r="AS2" s="44">
        <v>5</v>
      </c>
      <c r="AT2" s="44">
        <v>5</v>
      </c>
      <c r="AU2" s="61">
        <f t="shared" ref="AU2:AU33" si="2">SUM(AL2:AT2)</f>
        <v>43</v>
      </c>
    </row>
    <row r="3" spans="1:47" x14ac:dyDescent="0.25">
      <c r="A3" s="43">
        <v>2</v>
      </c>
      <c r="B3" s="44" t="s">
        <v>298</v>
      </c>
      <c r="C3" s="57" t="s">
        <v>512</v>
      </c>
      <c r="D3" s="57" t="s">
        <v>155</v>
      </c>
      <c r="E3" s="45">
        <f>VLOOKUP(B3,'Nilai Raport'!$B$2:$D$215,3,0)</f>
        <v>84.92307692307692</v>
      </c>
      <c r="F3" s="45" cm="1">
        <f t="array" ref="F3">ROUND(E3:E3,0)</f>
        <v>85</v>
      </c>
      <c r="G3" s="44">
        <v>4</v>
      </c>
      <c r="H3" s="44">
        <v>5</v>
      </c>
      <c r="I3" s="44">
        <v>5</v>
      </c>
      <c r="J3" s="44">
        <v>4</v>
      </c>
      <c r="K3" s="44">
        <v>3</v>
      </c>
      <c r="L3" s="44">
        <v>5</v>
      </c>
      <c r="M3" s="44">
        <v>4</v>
      </c>
      <c r="N3" s="44">
        <v>4</v>
      </c>
      <c r="O3" s="44">
        <v>5</v>
      </c>
      <c r="P3" s="44">
        <v>5</v>
      </c>
      <c r="Q3" s="59">
        <f t="shared" si="0"/>
        <v>44</v>
      </c>
      <c r="R3" s="44">
        <v>3</v>
      </c>
      <c r="S3" s="44">
        <v>2</v>
      </c>
      <c r="T3" s="44">
        <v>3</v>
      </c>
      <c r="U3" s="44">
        <v>4</v>
      </c>
      <c r="V3" s="44">
        <v>5</v>
      </c>
      <c r="W3" s="44">
        <v>3</v>
      </c>
      <c r="X3" s="44">
        <v>4</v>
      </c>
      <c r="Y3" s="44">
        <v>3</v>
      </c>
      <c r="Z3" s="44">
        <v>4</v>
      </c>
      <c r="AA3" s="44">
        <v>4</v>
      </c>
      <c r="AB3" s="44">
        <v>4</v>
      </c>
      <c r="AC3" s="44">
        <v>4</v>
      </c>
      <c r="AD3" s="44">
        <v>5</v>
      </c>
      <c r="AE3" s="44">
        <v>5</v>
      </c>
      <c r="AF3" s="44">
        <v>4</v>
      </c>
      <c r="AG3" s="44">
        <v>5</v>
      </c>
      <c r="AH3" s="44">
        <v>4</v>
      </c>
      <c r="AI3" s="44">
        <v>5</v>
      </c>
      <c r="AJ3" s="44">
        <v>5</v>
      </c>
      <c r="AK3" s="60">
        <f t="shared" si="1"/>
        <v>76</v>
      </c>
      <c r="AL3" s="44">
        <v>4</v>
      </c>
      <c r="AM3" s="44">
        <v>4</v>
      </c>
      <c r="AN3" s="44">
        <v>3</v>
      </c>
      <c r="AO3" s="44">
        <v>4</v>
      </c>
      <c r="AP3" s="44">
        <v>4</v>
      </c>
      <c r="AQ3" s="44">
        <v>3</v>
      </c>
      <c r="AR3" s="44">
        <v>4</v>
      </c>
      <c r="AS3" s="44">
        <v>3</v>
      </c>
      <c r="AT3" s="44">
        <v>5</v>
      </c>
      <c r="AU3" s="61">
        <f t="shared" si="2"/>
        <v>34</v>
      </c>
    </row>
    <row r="4" spans="1:47" x14ac:dyDescent="0.25">
      <c r="A4" s="43">
        <v>3</v>
      </c>
      <c r="B4" s="44" t="s">
        <v>299</v>
      </c>
      <c r="C4" s="57" t="s">
        <v>512</v>
      </c>
      <c r="D4" s="57" t="s">
        <v>155</v>
      </c>
      <c r="E4" s="45">
        <f>VLOOKUP(B4,'Nilai Raport'!$B$2:$D$215,3,0)</f>
        <v>83.615384615384613</v>
      </c>
      <c r="F4" s="45" cm="1">
        <f t="array" ref="F4">ROUND(E4:E4,0)</f>
        <v>84</v>
      </c>
      <c r="G4" s="44">
        <v>3</v>
      </c>
      <c r="H4" s="44">
        <v>4</v>
      </c>
      <c r="I4" s="44">
        <v>4</v>
      </c>
      <c r="J4" s="44">
        <v>4</v>
      </c>
      <c r="K4" s="44">
        <v>3</v>
      </c>
      <c r="L4" s="44">
        <v>3</v>
      </c>
      <c r="M4" s="44">
        <v>3</v>
      </c>
      <c r="N4" s="44">
        <v>4</v>
      </c>
      <c r="O4" s="44">
        <v>4</v>
      </c>
      <c r="P4" s="44">
        <v>3</v>
      </c>
      <c r="Q4" s="59">
        <f t="shared" si="0"/>
        <v>35</v>
      </c>
      <c r="R4" s="44">
        <v>4</v>
      </c>
      <c r="S4" s="44">
        <v>4</v>
      </c>
      <c r="T4" s="44">
        <v>4</v>
      </c>
      <c r="U4" s="44">
        <v>4</v>
      </c>
      <c r="V4" s="44">
        <v>4</v>
      </c>
      <c r="W4" s="44">
        <v>4</v>
      </c>
      <c r="X4" s="44">
        <v>4</v>
      </c>
      <c r="Y4" s="44">
        <v>4</v>
      </c>
      <c r="Z4" s="44">
        <v>4</v>
      </c>
      <c r="AA4" s="44">
        <v>4</v>
      </c>
      <c r="AB4" s="44">
        <v>4</v>
      </c>
      <c r="AC4" s="44">
        <v>4</v>
      </c>
      <c r="AD4" s="44">
        <v>4</v>
      </c>
      <c r="AE4" s="44">
        <v>4</v>
      </c>
      <c r="AF4" s="44">
        <v>4</v>
      </c>
      <c r="AG4" s="44">
        <v>4</v>
      </c>
      <c r="AH4" s="44">
        <v>4</v>
      </c>
      <c r="AI4" s="44">
        <v>4</v>
      </c>
      <c r="AJ4" s="44">
        <v>4</v>
      </c>
      <c r="AK4" s="60">
        <f t="shared" si="1"/>
        <v>76</v>
      </c>
      <c r="AL4" s="44">
        <v>4</v>
      </c>
      <c r="AM4" s="44">
        <v>4</v>
      </c>
      <c r="AN4" s="44">
        <v>4</v>
      </c>
      <c r="AO4" s="44">
        <v>4</v>
      </c>
      <c r="AP4" s="44">
        <v>4</v>
      </c>
      <c r="AQ4" s="44">
        <v>3</v>
      </c>
      <c r="AR4" s="44">
        <v>4</v>
      </c>
      <c r="AS4" s="44">
        <v>4</v>
      </c>
      <c r="AT4" s="44">
        <v>4</v>
      </c>
      <c r="AU4" s="61">
        <f t="shared" si="2"/>
        <v>35</v>
      </c>
    </row>
    <row r="5" spans="1:47" x14ac:dyDescent="0.25">
      <c r="A5" s="43">
        <v>4</v>
      </c>
      <c r="B5" s="44" t="s">
        <v>313</v>
      </c>
      <c r="C5" s="57" t="s">
        <v>512</v>
      </c>
      <c r="D5" s="57" t="s">
        <v>155</v>
      </c>
      <c r="E5" s="45">
        <f>VLOOKUP(B5,'Nilai Raport'!$B$2:$D$215,3,0)</f>
        <v>83.92307692307692</v>
      </c>
      <c r="F5" s="45" cm="1">
        <f t="array" ref="F5">ROUND(E5:E5,0)</f>
        <v>84</v>
      </c>
      <c r="G5" s="44">
        <v>5</v>
      </c>
      <c r="H5" s="44">
        <v>5</v>
      </c>
      <c r="I5" s="44">
        <v>5</v>
      </c>
      <c r="J5" s="44">
        <v>5</v>
      </c>
      <c r="K5" s="44">
        <v>5</v>
      </c>
      <c r="L5" s="44">
        <v>4</v>
      </c>
      <c r="M5" s="44">
        <v>4</v>
      </c>
      <c r="N5" s="44">
        <v>5</v>
      </c>
      <c r="O5" s="44">
        <v>5</v>
      </c>
      <c r="P5" s="44">
        <v>5</v>
      </c>
      <c r="Q5" s="59">
        <f t="shared" si="0"/>
        <v>48</v>
      </c>
      <c r="R5" s="44">
        <v>4</v>
      </c>
      <c r="S5" s="44">
        <v>3</v>
      </c>
      <c r="T5" s="44">
        <v>3</v>
      </c>
      <c r="U5" s="44">
        <v>4</v>
      </c>
      <c r="V5" s="44">
        <v>4</v>
      </c>
      <c r="W5" s="44">
        <v>3</v>
      </c>
      <c r="X5" s="44">
        <v>4</v>
      </c>
      <c r="Y5" s="44">
        <v>3</v>
      </c>
      <c r="Z5" s="44">
        <v>4</v>
      </c>
      <c r="AA5" s="44">
        <v>4</v>
      </c>
      <c r="AB5" s="44">
        <v>5</v>
      </c>
      <c r="AC5" s="44">
        <v>5</v>
      </c>
      <c r="AD5" s="44">
        <v>4</v>
      </c>
      <c r="AE5" s="44">
        <v>5</v>
      </c>
      <c r="AF5" s="44">
        <v>5</v>
      </c>
      <c r="AG5" s="44">
        <v>3</v>
      </c>
      <c r="AH5" s="44">
        <v>5</v>
      </c>
      <c r="AI5" s="44">
        <v>4</v>
      </c>
      <c r="AJ5" s="44">
        <v>4</v>
      </c>
      <c r="AK5" s="60">
        <f t="shared" si="1"/>
        <v>76</v>
      </c>
      <c r="AL5" s="44">
        <v>4</v>
      </c>
      <c r="AM5" s="44">
        <v>5</v>
      </c>
      <c r="AN5" s="44">
        <v>5</v>
      </c>
      <c r="AO5" s="44">
        <v>4</v>
      </c>
      <c r="AP5" s="44">
        <v>4</v>
      </c>
      <c r="AQ5" s="44">
        <v>5</v>
      </c>
      <c r="AR5" s="44">
        <v>5</v>
      </c>
      <c r="AS5" s="44">
        <v>5</v>
      </c>
      <c r="AT5" s="44">
        <v>5</v>
      </c>
      <c r="AU5" s="61">
        <f t="shared" si="2"/>
        <v>42</v>
      </c>
    </row>
    <row r="6" spans="1:47" x14ac:dyDescent="0.25">
      <c r="A6" s="43">
        <v>5</v>
      </c>
      <c r="B6" s="44" t="s">
        <v>300</v>
      </c>
      <c r="C6" s="57" t="s">
        <v>512</v>
      </c>
      <c r="D6" s="57" t="s">
        <v>155</v>
      </c>
      <c r="E6" s="45">
        <f>VLOOKUP(B6,'Nilai Raport'!$B$2:$D$215,3,0)</f>
        <v>85.307692307692307</v>
      </c>
      <c r="F6" s="45" cm="1">
        <f t="array" ref="F6">ROUND(E6:E6,0)</f>
        <v>85</v>
      </c>
      <c r="G6" s="44">
        <v>3</v>
      </c>
      <c r="H6" s="44">
        <v>4</v>
      </c>
      <c r="I6" s="44">
        <v>4</v>
      </c>
      <c r="J6" s="44">
        <v>3</v>
      </c>
      <c r="K6" s="44">
        <v>2</v>
      </c>
      <c r="L6" s="44">
        <v>3</v>
      </c>
      <c r="M6" s="44">
        <v>3</v>
      </c>
      <c r="N6" s="44">
        <v>4</v>
      </c>
      <c r="O6" s="44">
        <v>4</v>
      </c>
      <c r="P6" s="44">
        <v>3</v>
      </c>
      <c r="Q6" s="59">
        <f t="shared" si="0"/>
        <v>33</v>
      </c>
      <c r="R6" s="44">
        <v>4</v>
      </c>
      <c r="S6" s="44">
        <v>3</v>
      </c>
      <c r="T6" s="44">
        <v>4</v>
      </c>
      <c r="U6" s="44">
        <v>4</v>
      </c>
      <c r="V6" s="44">
        <v>4</v>
      </c>
      <c r="W6" s="44">
        <v>4</v>
      </c>
      <c r="X6" s="44">
        <v>3</v>
      </c>
      <c r="Y6" s="44">
        <v>5</v>
      </c>
      <c r="Z6" s="44">
        <v>4</v>
      </c>
      <c r="AA6" s="44">
        <v>4</v>
      </c>
      <c r="AB6" s="44">
        <v>4</v>
      </c>
      <c r="AC6" s="44">
        <v>4</v>
      </c>
      <c r="AD6" s="44">
        <v>4</v>
      </c>
      <c r="AE6" s="44">
        <v>4</v>
      </c>
      <c r="AF6" s="44">
        <v>5</v>
      </c>
      <c r="AG6" s="44">
        <v>4</v>
      </c>
      <c r="AH6" s="44">
        <v>5</v>
      </c>
      <c r="AI6" s="44">
        <v>4</v>
      </c>
      <c r="AJ6" s="44">
        <v>4</v>
      </c>
      <c r="AK6" s="60">
        <f t="shared" si="1"/>
        <v>77</v>
      </c>
      <c r="AL6" s="44">
        <v>4</v>
      </c>
      <c r="AM6" s="44">
        <v>4</v>
      </c>
      <c r="AN6" s="44">
        <v>4</v>
      </c>
      <c r="AO6" s="44">
        <v>5</v>
      </c>
      <c r="AP6" s="44">
        <v>4</v>
      </c>
      <c r="AQ6" s="44">
        <v>4</v>
      </c>
      <c r="AR6" s="44">
        <v>5</v>
      </c>
      <c r="AS6" s="44">
        <v>4</v>
      </c>
      <c r="AT6" s="44">
        <v>5</v>
      </c>
      <c r="AU6" s="61">
        <f t="shared" si="2"/>
        <v>39</v>
      </c>
    </row>
    <row r="7" spans="1:47" x14ac:dyDescent="0.25">
      <c r="A7" s="43">
        <v>6</v>
      </c>
      <c r="B7" s="44" t="s">
        <v>314</v>
      </c>
      <c r="C7" s="57" t="s">
        <v>512</v>
      </c>
      <c r="D7" s="57" t="s">
        <v>155</v>
      </c>
      <c r="E7" s="45">
        <f>VLOOKUP(B7,'Nilai Raport'!$B$2:$D$215,3,0)</f>
        <v>84.84615384615384</v>
      </c>
      <c r="F7" s="45" cm="1">
        <f t="array" ref="F7">ROUND(E7:E7,0)</f>
        <v>85</v>
      </c>
      <c r="G7" s="44">
        <v>3</v>
      </c>
      <c r="H7" s="44">
        <v>4</v>
      </c>
      <c r="I7" s="44">
        <v>4</v>
      </c>
      <c r="J7" s="44">
        <v>3</v>
      </c>
      <c r="K7" s="44">
        <v>2</v>
      </c>
      <c r="L7" s="44">
        <v>3</v>
      </c>
      <c r="M7" s="44">
        <v>3</v>
      </c>
      <c r="N7" s="44">
        <v>4</v>
      </c>
      <c r="O7" s="44">
        <v>5</v>
      </c>
      <c r="P7" s="44">
        <v>3</v>
      </c>
      <c r="Q7" s="59">
        <f t="shared" si="0"/>
        <v>34</v>
      </c>
      <c r="R7" s="44">
        <v>5</v>
      </c>
      <c r="S7" s="44">
        <v>5</v>
      </c>
      <c r="T7" s="44">
        <v>4</v>
      </c>
      <c r="U7" s="44">
        <v>5</v>
      </c>
      <c r="V7" s="44">
        <v>5</v>
      </c>
      <c r="W7" s="44">
        <v>4</v>
      </c>
      <c r="X7" s="44">
        <v>4</v>
      </c>
      <c r="Y7" s="44">
        <v>4</v>
      </c>
      <c r="Z7" s="44">
        <v>3</v>
      </c>
      <c r="AA7" s="44">
        <v>4</v>
      </c>
      <c r="AB7" s="44">
        <v>3</v>
      </c>
      <c r="AC7" s="44">
        <v>4</v>
      </c>
      <c r="AD7" s="44">
        <v>4</v>
      </c>
      <c r="AE7" s="44">
        <v>4</v>
      </c>
      <c r="AF7" s="44">
        <v>4</v>
      </c>
      <c r="AG7" s="44">
        <v>5</v>
      </c>
      <c r="AH7" s="44">
        <v>5</v>
      </c>
      <c r="AI7" s="44">
        <v>5</v>
      </c>
      <c r="AJ7" s="44">
        <v>5</v>
      </c>
      <c r="AK7" s="60">
        <f t="shared" si="1"/>
        <v>82</v>
      </c>
      <c r="AL7" s="44">
        <v>4</v>
      </c>
      <c r="AM7" s="44">
        <v>5</v>
      </c>
      <c r="AN7" s="44">
        <v>4</v>
      </c>
      <c r="AO7" s="44">
        <v>4</v>
      </c>
      <c r="AP7" s="44">
        <v>4</v>
      </c>
      <c r="AQ7" s="44">
        <v>5</v>
      </c>
      <c r="AR7" s="44">
        <v>5</v>
      </c>
      <c r="AS7" s="44">
        <v>5</v>
      </c>
      <c r="AT7" s="44">
        <v>5</v>
      </c>
      <c r="AU7" s="61">
        <f t="shared" si="2"/>
        <v>41</v>
      </c>
    </row>
    <row r="8" spans="1:47" x14ac:dyDescent="0.25">
      <c r="A8" s="43">
        <v>7</v>
      </c>
      <c r="B8" s="44" t="s">
        <v>315</v>
      </c>
      <c r="C8" s="57" t="s">
        <v>512</v>
      </c>
      <c r="D8" s="57" t="s">
        <v>155</v>
      </c>
      <c r="E8" s="45">
        <f>VLOOKUP(B8,'Nilai Raport'!$B$2:$D$215,3,0)</f>
        <v>84.84615384615384</v>
      </c>
      <c r="F8" s="45" cm="1">
        <f t="array" ref="F8">ROUND(E8:E8,0)</f>
        <v>85</v>
      </c>
      <c r="G8" s="44">
        <v>5</v>
      </c>
      <c r="H8" s="44">
        <v>5</v>
      </c>
      <c r="I8" s="44">
        <v>5</v>
      </c>
      <c r="J8" s="44">
        <v>5</v>
      </c>
      <c r="K8" s="44">
        <v>4</v>
      </c>
      <c r="L8" s="44">
        <v>4</v>
      </c>
      <c r="M8" s="44">
        <v>5</v>
      </c>
      <c r="N8" s="44">
        <v>5</v>
      </c>
      <c r="O8" s="44">
        <v>4</v>
      </c>
      <c r="P8" s="44">
        <v>5</v>
      </c>
      <c r="Q8" s="59">
        <f t="shared" si="0"/>
        <v>47</v>
      </c>
      <c r="R8" s="44">
        <v>5</v>
      </c>
      <c r="S8" s="44">
        <v>5</v>
      </c>
      <c r="T8" s="44">
        <v>5</v>
      </c>
      <c r="U8" s="44">
        <v>5</v>
      </c>
      <c r="V8" s="44">
        <v>5</v>
      </c>
      <c r="W8" s="44">
        <v>3</v>
      </c>
      <c r="X8" s="44">
        <v>4</v>
      </c>
      <c r="Y8" s="44">
        <v>5</v>
      </c>
      <c r="Z8" s="44">
        <v>4</v>
      </c>
      <c r="AA8" s="44">
        <v>4</v>
      </c>
      <c r="AB8" s="44">
        <v>4</v>
      </c>
      <c r="AC8" s="44">
        <v>5</v>
      </c>
      <c r="AD8" s="44">
        <v>4</v>
      </c>
      <c r="AE8" s="44">
        <v>5</v>
      </c>
      <c r="AF8" s="44">
        <v>5</v>
      </c>
      <c r="AG8" s="44">
        <v>4</v>
      </c>
      <c r="AH8" s="44">
        <v>5</v>
      </c>
      <c r="AI8" s="44">
        <v>5</v>
      </c>
      <c r="AJ8" s="44">
        <v>5</v>
      </c>
      <c r="AK8" s="60">
        <f t="shared" si="1"/>
        <v>87</v>
      </c>
      <c r="AL8" s="44">
        <v>5</v>
      </c>
      <c r="AM8" s="44">
        <v>4</v>
      </c>
      <c r="AN8" s="44">
        <v>3</v>
      </c>
      <c r="AO8" s="44">
        <v>5</v>
      </c>
      <c r="AP8" s="44">
        <v>5</v>
      </c>
      <c r="AQ8" s="44">
        <v>5</v>
      </c>
      <c r="AR8" s="44">
        <v>5</v>
      </c>
      <c r="AS8" s="44">
        <v>5</v>
      </c>
      <c r="AT8" s="44">
        <v>5</v>
      </c>
      <c r="AU8" s="61">
        <f t="shared" si="2"/>
        <v>42</v>
      </c>
    </row>
    <row r="9" spans="1:47" x14ac:dyDescent="0.25">
      <c r="A9" s="43">
        <v>8</v>
      </c>
      <c r="B9" s="42" t="s">
        <v>316</v>
      </c>
      <c r="C9" s="57" t="s">
        <v>511</v>
      </c>
      <c r="D9" s="57" t="s">
        <v>155</v>
      </c>
      <c r="E9" s="45">
        <f>VLOOKUP(B9,'Nilai Raport'!$B$2:$D$215,3,0)</f>
        <v>86.384615384615387</v>
      </c>
      <c r="F9" s="45" cm="1">
        <f t="array" ref="F9">ROUND(E9:E9,0)</f>
        <v>86</v>
      </c>
      <c r="G9" s="44">
        <v>5</v>
      </c>
      <c r="H9" s="44">
        <v>5</v>
      </c>
      <c r="I9" s="44">
        <v>5</v>
      </c>
      <c r="J9" s="44">
        <v>5</v>
      </c>
      <c r="K9" s="44">
        <v>5</v>
      </c>
      <c r="L9" s="44">
        <v>5</v>
      </c>
      <c r="M9" s="44">
        <v>4</v>
      </c>
      <c r="N9" s="44">
        <v>4</v>
      </c>
      <c r="O9" s="44">
        <v>5</v>
      </c>
      <c r="P9" s="44">
        <v>4</v>
      </c>
      <c r="Q9" s="59">
        <f t="shared" si="0"/>
        <v>47</v>
      </c>
      <c r="R9" s="44">
        <v>4</v>
      </c>
      <c r="S9" s="44">
        <v>4</v>
      </c>
      <c r="T9" s="44">
        <v>4</v>
      </c>
      <c r="U9" s="44">
        <v>3</v>
      </c>
      <c r="V9" s="44">
        <v>4</v>
      </c>
      <c r="W9" s="44">
        <v>2</v>
      </c>
      <c r="X9" s="44">
        <v>4</v>
      </c>
      <c r="Y9" s="44">
        <v>3</v>
      </c>
      <c r="Z9" s="44">
        <v>4</v>
      </c>
      <c r="AA9" s="44">
        <v>4</v>
      </c>
      <c r="AB9" s="44">
        <v>3</v>
      </c>
      <c r="AC9" s="44">
        <v>4</v>
      </c>
      <c r="AD9" s="44">
        <v>5</v>
      </c>
      <c r="AE9" s="44">
        <v>4</v>
      </c>
      <c r="AF9" s="44">
        <v>4</v>
      </c>
      <c r="AG9" s="44">
        <v>4</v>
      </c>
      <c r="AH9" s="44">
        <v>4</v>
      </c>
      <c r="AI9" s="44">
        <v>3</v>
      </c>
      <c r="AJ9" s="44">
        <v>5</v>
      </c>
      <c r="AK9" s="60">
        <f t="shared" si="1"/>
        <v>72</v>
      </c>
      <c r="AL9" s="44">
        <v>3</v>
      </c>
      <c r="AM9" s="44">
        <v>4</v>
      </c>
      <c r="AN9" s="44">
        <v>3</v>
      </c>
      <c r="AO9" s="44">
        <v>4</v>
      </c>
      <c r="AP9" s="44">
        <v>4</v>
      </c>
      <c r="AQ9" s="44">
        <v>3</v>
      </c>
      <c r="AR9" s="44">
        <v>4</v>
      </c>
      <c r="AS9" s="44">
        <v>4</v>
      </c>
      <c r="AT9" s="44">
        <v>4</v>
      </c>
      <c r="AU9" s="61">
        <f t="shared" si="2"/>
        <v>33</v>
      </c>
    </row>
    <row r="10" spans="1:47" x14ac:dyDescent="0.25">
      <c r="A10" s="43">
        <v>9</v>
      </c>
      <c r="B10" s="42" t="s">
        <v>317</v>
      </c>
      <c r="C10" s="57" t="s">
        <v>512</v>
      </c>
      <c r="D10" s="57" t="s">
        <v>155</v>
      </c>
      <c r="E10" s="45">
        <f>VLOOKUP(B10,'Nilai Raport'!$B$2:$D$215,3,0)</f>
        <v>84.461538461538467</v>
      </c>
      <c r="F10" s="45" cm="1">
        <f t="array" ref="F10">ROUND(E10:E10,0)</f>
        <v>84</v>
      </c>
      <c r="G10" s="44">
        <v>5</v>
      </c>
      <c r="H10" s="44">
        <v>5</v>
      </c>
      <c r="I10" s="44">
        <v>5</v>
      </c>
      <c r="J10" s="44">
        <v>5</v>
      </c>
      <c r="K10" s="44">
        <v>4</v>
      </c>
      <c r="L10" s="44">
        <v>5</v>
      </c>
      <c r="M10" s="44">
        <v>4</v>
      </c>
      <c r="N10" s="44">
        <v>4</v>
      </c>
      <c r="O10" s="44">
        <v>5</v>
      </c>
      <c r="P10" s="44">
        <v>5</v>
      </c>
      <c r="Q10" s="59">
        <f t="shared" si="0"/>
        <v>47</v>
      </c>
      <c r="R10" s="44">
        <v>4</v>
      </c>
      <c r="S10" s="44">
        <v>5</v>
      </c>
      <c r="T10" s="44">
        <v>5</v>
      </c>
      <c r="U10" s="44">
        <v>5</v>
      </c>
      <c r="V10" s="44">
        <v>4</v>
      </c>
      <c r="W10" s="44">
        <v>4</v>
      </c>
      <c r="X10" s="44">
        <v>4</v>
      </c>
      <c r="Y10" s="44">
        <v>4</v>
      </c>
      <c r="Z10" s="44">
        <v>4</v>
      </c>
      <c r="AA10" s="44">
        <v>5</v>
      </c>
      <c r="AB10" s="44">
        <v>4</v>
      </c>
      <c r="AC10" s="44">
        <v>4</v>
      </c>
      <c r="AD10" s="44">
        <v>4</v>
      </c>
      <c r="AE10" s="44">
        <v>4</v>
      </c>
      <c r="AF10" s="44">
        <v>4</v>
      </c>
      <c r="AG10" s="44">
        <v>5</v>
      </c>
      <c r="AH10" s="44">
        <v>5</v>
      </c>
      <c r="AI10" s="44">
        <v>5</v>
      </c>
      <c r="AJ10" s="44">
        <v>5</v>
      </c>
      <c r="AK10" s="60">
        <f t="shared" si="1"/>
        <v>84</v>
      </c>
      <c r="AL10" s="44">
        <v>5</v>
      </c>
      <c r="AM10" s="44">
        <v>5</v>
      </c>
      <c r="AN10" s="44">
        <v>5</v>
      </c>
      <c r="AO10" s="44">
        <v>5</v>
      </c>
      <c r="AP10" s="44">
        <v>5</v>
      </c>
      <c r="AQ10" s="44">
        <v>5</v>
      </c>
      <c r="AR10" s="44">
        <v>5</v>
      </c>
      <c r="AS10" s="44">
        <v>5</v>
      </c>
      <c r="AT10" s="44">
        <v>5</v>
      </c>
      <c r="AU10" s="61">
        <f t="shared" si="2"/>
        <v>45</v>
      </c>
    </row>
    <row r="11" spans="1:47" x14ac:dyDescent="0.25">
      <c r="A11" s="43">
        <v>10</v>
      </c>
      <c r="B11" s="42" t="s">
        <v>318</v>
      </c>
      <c r="C11" s="57" t="s">
        <v>512</v>
      </c>
      <c r="D11" s="57" t="s">
        <v>155</v>
      </c>
      <c r="E11" s="45">
        <f>VLOOKUP(B11,'Nilai Raport'!$B$2:$D$215,3,0)</f>
        <v>85.538461538461533</v>
      </c>
      <c r="F11" s="45" cm="1">
        <f t="array" ref="F11">ROUND(E11:E11,0)</f>
        <v>86</v>
      </c>
      <c r="G11" s="44">
        <v>5</v>
      </c>
      <c r="H11" s="44">
        <v>5</v>
      </c>
      <c r="I11" s="44">
        <v>5</v>
      </c>
      <c r="J11" s="44">
        <v>5</v>
      </c>
      <c r="K11" s="44">
        <v>5</v>
      </c>
      <c r="L11" s="44">
        <v>5</v>
      </c>
      <c r="M11" s="44">
        <v>5</v>
      </c>
      <c r="N11" s="44">
        <v>5</v>
      </c>
      <c r="O11" s="44">
        <v>5</v>
      </c>
      <c r="P11" s="44">
        <v>5</v>
      </c>
      <c r="Q11" s="59">
        <f t="shared" si="0"/>
        <v>50</v>
      </c>
      <c r="R11" s="44">
        <v>3</v>
      </c>
      <c r="S11" s="44">
        <v>3</v>
      </c>
      <c r="T11" s="44">
        <v>4</v>
      </c>
      <c r="U11" s="44">
        <v>5</v>
      </c>
      <c r="V11" s="44">
        <v>5</v>
      </c>
      <c r="W11" s="44">
        <v>5</v>
      </c>
      <c r="X11" s="44">
        <v>5</v>
      </c>
      <c r="Y11" s="44">
        <v>5</v>
      </c>
      <c r="Z11" s="44">
        <v>4</v>
      </c>
      <c r="AA11" s="44">
        <v>5</v>
      </c>
      <c r="AB11" s="44">
        <v>4</v>
      </c>
      <c r="AC11" s="44">
        <v>5</v>
      </c>
      <c r="AD11" s="44">
        <v>5</v>
      </c>
      <c r="AE11" s="44">
        <v>4</v>
      </c>
      <c r="AF11" s="44">
        <v>5</v>
      </c>
      <c r="AG11" s="44">
        <v>4</v>
      </c>
      <c r="AH11" s="44">
        <v>5</v>
      </c>
      <c r="AI11" s="44">
        <v>5</v>
      </c>
      <c r="AJ11" s="44">
        <v>5</v>
      </c>
      <c r="AK11" s="60">
        <f t="shared" si="1"/>
        <v>86</v>
      </c>
      <c r="AL11" s="44">
        <v>5</v>
      </c>
      <c r="AM11" s="44">
        <v>4</v>
      </c>
      <c r="AN11" s="44">
        <v>4</v>
      </c>
      <c r="AO11" s="44">
        <v>5</v>
      </c>
      <c r="AP11" s="44">
        <v>5</v>
      </c>
      <c r="AQ11" s="44">
        <v>5</v>
      </c>
      <c r="AR11" s="44">
        <v>5</v>
      </c>
      <c r="AS11" s="44">
        <v>5</v>
      </c>
      <c r="AT11" s="44">
        <v>5</v>
      </c>
      <c r="AU11" s="61">
        <f t="shared" si="2"/>
        <v>43</v>
      </c>
    </row>
    <row r="12" spans="1:47" x14ac:dyDescent="0.25">
      <c r="A12" s="43">
        <v>11</v>
      </c>
      <c r="B12" s="42" t="s">
        <v>319</v>
      </c>
      <c r="C12" s="57" t="s">
        <v>512</v>
      </c>
      <c r="D12" s="57" t="s">
        <v>155</v>
      </c>
      <c r="E12" s="45">
        <f>VLOOKUP(B12,'Nilai Raport'!$B$2:$D$215,3,0)</f>
        <v>84.92307692307692</v>
      </c>
      <c r="F12" s="45" cm="1">
        <f t="array" ref="F12">ROUND(E12:E12,0)</f>
        <v>85</v>
      </c>
      <c r="G12" s="44">
        <v>4</v>
      </c>
      <c r="H12" s="44">
        <v>4</v>
      </c>
      <c r="I12" s="44">
        <v>4</v>
      </c>
      <c r="J12" s="44">
        <v>4</v>
      </c>
      <c r="K12" s="44">
        <v>3</v>
      </c>
      <c r="L12" s="44">
        <v>4</v>
      </c>
      <c r="M12" s="44">
        <v>4</v>
      </c>
      <c r="N12" s="44">
        <v>4</v>
      </c>
      <c r="O12" s="44">
        <v>4</v>
      </c>
      <c r="P12" s="44">
        <v>3</v>
      </c>
      <c r="Q12" s="59">
        <f t="shared" si="0"/>
        <v>38</v>
      </c>
      <c r="R12" s="44">
        <v>4</v>
      </c>
      <c r="S12" s="44">
        <v>4</v>
      </c>
      <c r="T12" s="44">
        <v>4</v>
      </c>
      <c r="U12" s="44">
        <v>3</v>
      </c>
      <c r="V12" s="44">
        <v>4</v>
      </c>
      <c r="W12" s="44">
        <v>3</v>
      </c>
      <c r="X12" s="44">
        <v>4</v>
      </c>
      <c r="Y12" s="44">
        <v>4</v>
      </c>
      <c r="Z12" s="44">
        <v>4</v>
      </c>
      <c r="AA12" s="44">
        <v>4</v>
      </c>
      <c r="AB12" s="44">
        <v>3</v>
      </c>
      <c r="AC12" s="44">
        <v>4</v>
      </c>
      <c r="AD12" s="44">
        <v>4</v>
      </c>
      <c r="AE12" s="44">
        <v>4</v>
      </c>
      <c r="AF12" s="44">
        <v>4</v>
      </c>
      <c r="AG12" s="44">
        <v>4</v>
      </c>
      <c r="AH12" s="44">
        <v>4</v>
      </c>
      <c r="AI12" s="44">
        <v>3</v>
      </c>
      <c r="AJ12" s="44">
        <v>4</v>
      </c>
      <c r="AK12" s="60">
        <f t="shared" si="1"/>
        <v>72</v>
      </c>
      <c r="AL12" s="44">
        <v>4</v>
      </c>
      <c r="AM12" s="44">
        <v>4</v>
      </c>
      <c r="AN12" s="44">
        <v>3</v>
      </c>
      <c r="AO12" s="44">
        <v>4</v>
      </c>
      <c r="AP12" s="44">
        <v>4</v>
      </c>
      <c r="AQ12" s="44">
        <v>3</v>
      </c>
      <c r="AR12" s="44">
        <v>3</v>
      </c>
      <c r="AS12" s="44">
        <v>4</v>
      </c>
      <c r="AT12" s="44">
        <v>4</v>
      </c>
      <c r="AU12" s="61">
        <f t="shared" si="2"/>
        <v>33</v>
      </c>
    </row>
    <row r="13" spans="1:47" x14ac:dyDescent="0.25">
      <c r="A13" s="43">
        <v>12</v>
      </c>
      <c r="B13" s="42" t="s">
        <v>320</v>
      </c>
      <c r="C13" s="57" t="s">
        <v>512</v>
      </c>
      <c r="D13" s="57" t="s">
        <v>155</v>
      </c>
      <c r="E13" s="45">
        <f>VLOOKUP(B13,'Nilai Raport'!$B$2:$D$215,3,0)</f>
        <v>84.84615384615384</v>
      </c>
      <c r="F13" s="45" cm="1">
        <f t="array" ref="F13">ROUND(E13:E13,0)</f>
        <v>85</v>
      </c>
      <c r="G13" s="44">
        <v>4</v>
      </c>
      <c r="H13" s="44">
        <v>4</v>
      </c>
      <c r="I13" s="44">
        <v>4</v>
      </c>
      <c r="J13" s="44">
        <v>3</v>
      </c>
      <c r="K13" s="44">
        <v>3</v>
      </c>
      <c r="L13" s="44">
        <v>4</v>
      </c>
      <c r="M13" s="44">
        <v>3</v>
      </c>
      <c r="N13" s="44">
        <v>4</v>
      </c>
      <c r="O13" s="44">
        <v>3</v>
      </c>
      <c r="P13" s="44">
        <v>4</v>
      </c>
      <c r="Q13" s="59">
        <f t="shared" si="0"/>
        <v>36</v>
      </c>
      <c r="R13" s="44">
        <v>4</v>
      </c>
      <c r="S13" s="44">
        <v>4</v>
      </c>
      <c r="T13" s="44">
        <v>4</v>
      </c>
      <c r="U13" s="44">
        <v>4</v>
      </c>
      <c r="V13" s="44">
        <v>4</v>
      </c>
      <c r="W13" s="44">
        <v>4</v>
      </c>
      <c r="X13" s="44">
        <v>4</v>
      </c>
      <c r="Y13" s="44">
        <v>4</v>
      </c>
      <c r="Z13" s="44">
        <v>4</v>
      </c>
      <c r="AA13" s="44">
        <v>4</v>
      </c>
      <c r="AB13" s="44">
        <v>4</v>
      </c>
      <c r="AC13" s="44">
        <v>4</v>
      </c>
      <c r="AD13" s="44">
        <v>4</v>
      </c>
      <c r="AE13" s="44">
        <v>4</v>
      </c>
      <c r="AF13" s="44">
        <v>4</v>
      </c>
      <c r="AG13" s="44">
        <v>5</v>
      </c>
      <c r="AH13" s="44">
        <v>4</v>
      </c>
      <c r="AI13" s="44">
        <v>4</v>
      </c>
      <c r="AJ13" s="44">
        <v>4</v>
      </c>
      <c r="AK13" s="60">
        <f t="shared" si="1"/>
        <v>77</v>
      </c>
      <c r="AL13" s="44">
        <v>4</v>
      </c>
      <c r="AM13" s="44">
        <v>4</v>
      </c>
      <c r="AN13" s="44">
        <v>4</v>
      </c>
      <c r="AO13" s="44">
        <v>4</v>
      </c>
      <c r="AP13" s="44">
        <v>4</v>
      </c>
      <c r="AQ13" s="44">
        <v>4</v>
      </c>
      <c r="AR13" s="44">
        <v>4</v>
      </c>
      <c r="AS13" s="44">
        <v>5</v>
      </c>
      <c r="AT13" s="44">
        <v>5</v>
      </c>
      <c r="AU13" s="61">
        <f t="shared" si="2"/>
        <v>38</v>
      </c>
    </row>
    <row r="14" spans="1:47" x14ac:dyDescent="0.25">
      <c r="A14" s="43">
        <v>13</v>
      </c>
      <c r="B14" s="42" t="s">
        <v>321</v>
      </c>
      <c r="C14" s="57" t="s">
        <v>512</v>
      </c>
      <c r="D14" s="57" t="s">
        <v>155</v>
      </c>
      <c r="E14" s="45">
        <f>VLOOKUP(B14,'Nilai Raport'!$B$2:$D$215,3,0)</f>
        <v>86</v>
      </c>
      <c r="F14" s="45" cm="1">
        <f t="array" ref="F14">ROUND(E14:E14,0)</f>
        <v>86</v>
      </c>
      <c r="G14" s="44">
        <v>5</v>
      </c>
      <c r="H14" s="44">
        <v>5</v>
      </c>
      <c r="I14" s="44">
        <v>5</v>
      </c>
      <c r="J14" s="44">
        <v>5</v>
      </c>
      <c r="K14" s="44">
        <v>5</v>
      </c>
      <c r="L14" s="44">
        <v>4</v>
      </c>
      <c r="M14" s="44">
        <v>5</v>
      </c>
      <c r="N14" s="44">
        <v>5</v>
      </c>
      <c r="O14" s="44">
        <v>5</v>
      </c>
      <c r="P14" s="44">
        <v>5</v>
      </c>
      <c r="Q14" s="59">
        <f t="shared" si="0"/>
        <v>49</v>
      </c>
      <c r="R14" s="44">
        <v>5</v>
      </c>
      <c r="S14" s="44">
        <v>3</v>
      </c>
      <c r="T14" s="44">
        <v>4</v>
      </c>
      <c r="U14" s="44">
        <v>4</v>
      </c>
      <c r="V14" s="44">
        <v>4</v>
      </c>
      <c r="W14" s="44">
        <v>3</v>
      </c>
      <c r="X14" s="44">
        <v>4</v>
      </c>
      <c r="Y14" s="44">
        <v>3</v>
      </c>
      <c r="Z14" s="44">
        <v>4</v>
      </c>
      <c r="AA14" s="44">
        <v>4</v>
      </c>
      <c r="AB14" s="44">
        <v>4</v>
      </c>
      <c r="AC14" s="44">
        <v>4</v>
      </c>
      <c r="AD14" s="44">
        <v>5</v>
      </c>
      <c r="AE14" s="44">
        <v>4</v>
      </c>
      <c r="AF14" s="44">
        <v>4</v>
      </c>
      <c r="AG14" s="44">
        <v>5</v>
      </c>
      <c r="AH14" s="44">
        <v>5</v>
      </c>
      <c r="AI14" s="44">
        <v>4</v>
      </c>
      <c r="AJ14" s="44">
        <v>5</v>
      </c>
      <c r="AK14" s="60">
        <f t="shared" si="1"/>
        <v>78</v>
      </c>
      <c r="AL14" s="44">
        <v>5</v>
      </c>
      <c r="AM14" s="44">
        <v>3</v>
      </c>
      <c r="AN14" s="44">
        <v>5</v>
      </c>
      <c r="AO14" s="44">
        <v>5</v>
      </c>
      <c r="AP14" s="44">
        <v>5</v>
      </c>
      <c r="AQ14" s="44">
        <v>4</v>
      </c>
      <c r="AR14" s="44">
        <v>5</v>
      </c>
      <c r="AS14" s="44">
        <v>5</v>
      </c>
      <c r="AT14" s="44">
        <v>5</v>
      </c>
      <c r="AU14" s="61">
        <f t="shared" si="2"/>
        <v>42</v>
      </c>
    </row>
    <row r="15" spans="1:47" x14ac:dyDescent="0.25">
      <c r="A15" s="43">
        <v>14</v>
      </c>
      <c r="B15" s="44" t="s">
        <v>306</v>
      </c>
      <c r="C15" s="57" t="s">
        <v>512</v>
      </c>
      <c r="D15" s="57" t="s">
        <v>155</v>
      </c>
      <c r="E15" s="45">
        <f>VLOOKUP(B15,'Nilai Raport'!$B$2:$D$215,3,0)</f>
        <v>86.07692307692308</v>
      </c>
      <c r="F15" s="45" cm="1">
        <f t="array" ref="F15">ROUND(E15:E15,0)</f>
        <v>86</v>
      </c>
      <c r="G15" s="44">
        <v>5</v>
      </c>
      <c r="H15" s="44">
        <v>4</v>
      </c>
      <c r="I15" s="44">
        <v>4</v>
      </c>
      <c r="J15" s="44">
        <v>5</v>
      </c>
      <c r="K15" s="44">
        <v>5</v>
      </c>
      <c r="L15" s="44">
        <v>5</v>
      </c>
      <c r="M15" s="44">
        <v>5</v>
      </c>
      <c r="N15" s="44">
        <v>5</v>
      </c>
      <c r="O15" s="44">
        <v>5</v>
      </c>
      <c r="P15" s="44">
        <v>5</v>
      </c>
      <c r="Q15" s="59">
        <f t="shared" si="0"/>
        <v>48</v>
      </c>
      <c r="R15" s="44">
        <v>4</v>
      </c>
      <c r="S15" s="44">
        <v>4</v>
      </c>
      <c r="T15" s="44">
        <v>3</v>
      </c>
      <c r="U15" s="44">
        <v>4</v>
      </c>
      <c r="V15" s="44">
        <v>5</v>
      </c>
      <c r="W15" s="44">
        <v>5</v>
      </c>
      <c r="X15" s="44">
        <v>4</v>
      </c>
      <c r="Y15" s="44">
        <v>4</v>
      </c>
      <c r="Z15" s="44">
        <v>4</v>
      </c>
      <c r="AA15" s="44">
        <v>4</v>
      </c>
      <c r="AB15" s="44">
        <v>3</v>
      </c>
      <c r="AC15" s="44">
        <v>4</v>
      </c>
      <c r="AD15" s="44">
        <v>4</v>
      </c>
      <c r="AE15" s="44">
        <v>4</v>
      </c>
      <c r="AF15" s="44">
        <v>4</v>
      </c>
      <c r="AG15" s="44">
        <v>4</v>
      </c>
      <c r="AH15" s="44">
        <v>4</v>
      </c>
      <c r="AI15" s="44">
        <v>4</v>
      </c>
      <c r="AJ15" s="44">
        <v>4</v>
      </c>
      <c r="AK15" s="60">
        <f t="shared" si="1"/>
        <v>76</v>
      </c>
      <c r="AL15" s="44">
        <v>4</v>
      </c>
      <c r="AM15" s="44">
        <v>4</v>
      </c>
      <c r="AN15" s="44">
        <v>4</v>
      </c>
      <c r="AO15" s="44">
        <v>4</v>
      </c>
      <c r="AP15" s="44">
        <v>4</v>
      </c>
      <c r="AQ15" s="44">
        <v>4</v>
      </c>
      <c r="AR15" s="44">
        <v>5</v>
      </c>
      <c r="AS15" s="44">
        <v>4</v>
      </c>
      <c r="AT15" s="44">
        <v>5</v>
      </c>
      <c r="AU15" s="61">
        <f t="shared" si="2"/>
        <v>38</v>
      </c>
    </row>
    <row r="16" spans="1:47" x14ac:dyDescent="0.25">
      <c r="A16" s="43">
        <v>15</v>
      </c>
      <c r="B16" s="42" t="s">
        <v>322</v>
      </c>
      <c r="C16" s="57" t="s">
        <v>512</v>
      </c>
      <c r="D16" s="57" t="s">
        <v>155</v>
      </c>
      <c r="E16" s="45">
        <f>VLOOKUP(B16,'Nilai Raport'!$B$2:$D$215,3,0)</f>
        <v>85.84615384615384</v>
      </c>
      <c r="F16" s="45" cm="1">
        <f t="array" ref="F16">ROUND(E16:E16,0)</f>
        <v>86</v>
      </c>
      <c r="G16" s="44">
        <v>5</v>
      </c>
      <c r="H16" s="44">
        <v>4</v>
      </c>
      <c r="I16" s="44">
        <v>5</v>
      </c>
      <c r="J16" s="44">
        <v>5</v>
      </c>
      <c r="K16" s="44">
        <v>4</v>
      </c>
      <c r="L16" s="44">
        <v>4</v>
      </c>
      <c r="M16" s="44">
        <v>5</v>
      </c>
      <c r="N16" s="44">
        <v>5</v>
      </c>
      <c r="O16" s="44">
        <v>4</v>
      </c>
      <c r="P16" s="44">
        <v>5</v>
      </c>
      <c r="Q16" s="59">
        <f t="shared" si="0"/>
        <v>46</v>
      </c>
      <c r="R16" s="44">
        <v>3</v>
      </c>
      <c r="S16" s="44">
        <v>3</v>
      </c>
      <c r="T16" s="44">
        <v>4</v>
      </c>
      <c r="U16" s="44">
        <v>3</v>
      </c>
      <c r="V16" s="44">
        <v>4</v>
      </c>
      <c r="W16" s="44">
        <v>3</v>
      </c>
      <c r="X16" s="44">
        <v>4</v>
      </c>
      <c r="Y16" s="44">
        <v>3</v>
      </c>
      <c r="Z16" s="44">
        <v>3</v>
      </c>
      <c r="AA16" s="44">
        <v>4</v>
      </c>
      <c r="AB16" s="44">
        <v>3</v>
      </c>
      <c r="AC16" s="44">
        <v>4</v>
      </c>
      <c r="AD16" s="44">
        <v>4</v>
      </c>
      <c r="AE16" s="44">
        <v>4</v>
      </c>
      <c r="AF16" s="44">
        <v>4</v>
      </c>
      <c r="AG16" s="44">
        <v>5</v>
      </c>
      <c r="AH16" s="44">
        <v>5</v>
      </c>
      <c r="AI16" s="44">
        <v>3</v>
      </c>
      <c r="AJ16" s="44">
        <v>4</v>
      </c>
      <c r="AK16" s="60">
        <f t="shared" si="1"/>
        <v>70</v>
      </c>
      <c r="AL16" s="44">
        <v>4</v>
      </c>
      <c r="AM16" s="44">
        <v>4</v>
      </c>
      <c r="AN16" s="44">
        <v>4</v>
      </c>
      <c r="AO16" s="44">
        <v>3</v>
      </c>
      <c r="AP16" s="44">
        <v>4</v>
      </c>
      <c r="AQ16" s="44">
        <v>5</v>
      </c>
      <c r="AR16" s="44">
        <v>5</v>
      </c>
      <c r="AS16" s="44">
        <v>5</v>
      </c>
      <c r="AT16" s="44">
        <v>5</v>
      </c>
      <c r="AU16" s="61">
        <f t="shared" si="2"/>
        <v>39</v>
      </c>
    </row>
    <row r="17" spans="1:47" x14ac:dyDescent="0.25">
      <c r="A17" s="43">
        <v>16</v>
      </c>
      <c r="B17" s="42" t="s">
        <v>323</v>
      </c>
      <c r="C17" s="57" t="s">
        <v>512</v>
      </c>
      <c r="D17" s="57" t="s">
        <v>155</v>
      </c>
      <c r="E17" s="45">
        <f>VLOOKUP(B17,'Nilai Raport'!$B$2:$D$215,3,0)</f>
        <v>83.461538461538467</v>
      </c>
      <c r="F17" s="45" cm="1">
        <f t="array" ref="F17">ROUND(E17:E17,0)</f>
        <v>83</v>
      </c>
      <c r="G17" s="44">
        <v>5</v>
      </c>
      <c r="H17" s="44">
        <v>5</v>
      </c>
      <c r="I17" s="44">
        <v>4</v>
      </c>
      <c r="J17" s="44">
        <v>4</v>
      </c>
      <c r="K17" s="44">
        <v>4</v>
      </c>
      <c r="L17" s="44">
        <v>3</v>
      </c>
      <c r="M17" s="44">
        <v>4</v>
      </c>
      <c r="N17" s="44">
        <v>5</v>
      </c>
      <c r="O17" s="44">
        <v>5</v>
      </c>
      <c r="P17" s="44">
        <v>5</v>
      </c>
      <c r="Q17" s="59">
        <f t="shared" si="0"/>
        <v>44</v>
      </c>
      <c r="R17" s="44">
        <v>5</v>
      </c>
      <c r="S17" s="44">
        <v>3</v>
      </c>
      <c r="T17" s="44">
        <v>4</v>
      </c>
      <c r="U17" s="44">
        <v>4</v>
      </c>
      <c r="V17" s="44">
        <v>3</v>
      </c>
      <c r="W17" s="44">
        <v>5</v>
      </c>
      <c r="X17" s="44">
        <v>4</v>
      </c>
      <c r="Y17" s="44">
        <v>5</v>
      </c>
      <c r="Z17" s="44">
        <v>4</v>
      </c>
      <c r="AA17" s="44">
        <v>4</v>
      </c>
      <c r="AB17" s="44">
        <v>5</v>
      </c>
      <c r="AC17" s="44">
        <v>5</v>
      </c>
      <c r="AD17" s="44">
        <v>4</v>
      </c>
      <c r="AE17" s="44">
        <v>4</v>
      </c>
      <c r="AF17" s="44">
        <v>4</v>
      </c>
      <c r="AG17" s="44">
        <v>4</v>
      </c>
      <c r="AH17" s="44">
        <v>4</v>
      </c>
      <c r="AI17" s="44">
        <v>5</v>
      </c>
      <c r="AJ17" s="44">
        <v>4</v>
      </c>
      <c r="AK17" s="60">
        <f t="shared" si="1"/>
        <v>80</v>
      </c>
      <c r="AL17" s="44">
        <v>5</v>
      </c>
      <c r="AM17" s="44">
        <v>3</v>
      </c>
      <c r="AN17" s="44">
        <v>4</v>
      </c>
      <c r="AO17" s="44">
        <v>5</v>
      </c>
      <c r="AP17" s="44">
        <v>5</v>
      </c>
      <c r="AQ17" s="44">
        <v>3</v>
      </c>
      <c r="AR17" s="44">
        <v>4</v>
      </c>
      <c r="AS17" s="44">
        <v>4</v>
      </c>
      <c r="AT17" s="44">
        <v>5</v>
      </c>
      <c r="AU17" s="61">
        <f t="shared" si="2"/>
        <v>38</v>
      </c>
    </row>
    <row r="18" spans="1:47" x14ac:dyDescent="0.25">
      <c r="A18" s="43">
        <v>17</v>
      </c>
      <c r="B18" s="44" t="s">
        <v>308</v>
      </c>
      <c r="C18" s="57" t="s">
        <v>511</v>
      </c>
      <c r="D18" s="57" t="s">
        <v>155</v>
      </c>
      <c r="E18" s="45">
        <f>VLOOKUP(B18,'Nilai Raport'!$B$2:$D$215,3,0)</f>
        <v>86.769230769230774</v>
      </c>
      <c r="F18" s="45" cm="1">
        <f t="array" ref="F18">ROUND(E18:E18,0)</f>
        <v>87</v>
      </c>
      <c r="G18" s="44">
        <v>5</v>
      </c>
      <c r="H18" s="44">
        <v>5</v>
      </c>
      <c r="I18" s="44">
        <v>5</v>
      </c>
      <c r="J18" s="44">
        <v>5</v>
      </c>
      <c r="K18" s="44">
        <v>4</v>
      </c>
      <c r="L18" s="44">
        <v>4</v>
      </c>
      <c r="M18" s="44">
        <v>5</v>
      </c>
      <c r="N18" s="44">
        <v>4</v>
      </c>
      <c r="O18" s="44">
        <v>4</v>
      </c>
      <c r="P18" s="44">
        <v>5</v>
      </c>
      <c r="Q18" s="59">
        <f t="shared" si="0"/>
        <v>46</v>
      </c>
      <c r="R18" s="44">
        <v>4</v>
      </c>
      <c r="S18" s="44">
        <v>4</v>
      </c>
      <c r="T18" s="44">
        <v>4</v>
      </c>
      <c r="U18" s="44">
        <v>3</v>
      </c>
      <c r="V18" s="44">
        <v>4</v>
      </c>
      <c r="W18" s="44">
        <v>3</v>
      </c>
      <c r="X18" s="44">
        <v>4</v>
      </c>
      <c r="Y18" s="44">
        <v>4</v>
      </c>
      <c r="Z18" s="44">
        <v>4</v>
      </c>
      <c r="AA18" s="44">
        <v>4</v>
      </c>
      <c r="AB18" s="44">
        <v>4</v>
      </c>
      <c r="AC18" s="44">
        <v>4</v>
      </c>
      <c r="AD18" s="44">
        <v>4</v>
      </c>
      <c r="AE18" s="44">
        <v>4</v>
      </c>
      <c r="AF18" s="44">
        <v>4</v>
      </c>
      <c r="AG18" s="44">
        <v>4</v>
      </c>
      <c r="AH18" s="44">
        <v>4</v>
      </c>
      <c r="AI18" s="44">
        <v>3</v>
      </c>
      <c r="AJ18" s="44">
        <v>4</v>
      </c>
      <c r="AK18" s="60">
        <f t="shared" si="1"/>
        <v>73</v>
      </c>
      <c r="AL18" s="44">
        <v>5</v>
      </c>
      <c r="AM18" s="44">
        <v>5</v>
      </c>
      <c r="AN18" s="44">
        <v>5</v>
      </c>
      <c r="AO18" s="44">
        <v>5</v>
      </c>
      <c r="AP18" s="44">
        <v>5</v>
      </c>
      <c r="AQ18" s="44">
        <v>5</v>
      </c>
      <c r="AR18" s="44">
        <v>5</v>
      </c>
      <c r="AS18" s="44">
        <v>5</v>
      </c>
      <c r="AT18" s="44">
        <v>5</v>
      </c>
      <c r="AU18" s="61">
        <f t="shared" si="2"/>
        <v>45</v>
      </c>
    </row>
    <row r="19" spans="1:47" x14ac:dyDescent="0.25">
      <c r="A19" s="43">
        <v>18</v>
      </c>
      <c r="B19" s="42" t="s">
        <v>324</v>
      </c>
      <c r="C19" s="57" t="s">
        <v>511</v>
      </c>
      <c r="D19" s="57" t="s">
        <v>155</v>
      </c>
      <c r="E19" s="45">
        <f>VLOOKUP(B19,'Nilai Raport'!$B$2:$D$215,3,0)</f>
        <v>86.769230769230774</v>
      </c>
      <c r="F19" s="45" cm="1">
        <f t="array" ref="F19">ROUND(E19:E19,0)</f>
        <v>87</v>
      </c>
      <c r="G19" s="44">
        <v>4</v>
      </c>
      <c r="H19" s="44">
        <v>5</v>
      </c>
      <c r="I19" s="44">
        <v>5</v>
      </c>
      <c r="J19" s="44">
        <v>4</v>
      </c>
      <c r="K19" s="44">
        <v>5</v>
      </c>
      <c r="L19" s="44">
        <v>4</v>
      </c>
      <c r="M19" s="44">
        <v>4</v>
      </c>
      <c r="N19" s="44">
        <v>5</v>
      </c>
      <c r="O19" s="44">
        <v>5</v>
      </c>
      <c r="P19" s="44">
        <v>5</v>
      </c>
      <c r="Q19" s="59">
        <f t="shared" si="0"/>
        <v>46</v>
      </c>
      <c r="R19" s="44">
        <v>4</v>
      </c>
      <c r="S19" s="44">
        <v>3</v>
      </c>
      <c r="T19" s="44">
        <v>5</v>
      </c>
      <c r="U19" s="44">
        <v>5</v>
      </c>
      <c r="V19" s="44">
        <v>5</v>
      </c>
      <c r="W19" s="44">
        <v>5</v>
      </c>
      <c r="X19" s="44">
        <v>5</v>
      </c>
      <c r="Y19" s="44">
        <v>4</v>
      </c>
      <c r="Z19" s="44">
        <v>5</v>
      </c>
      <c r="AA19" s="44">
        <v>5</v>
      </c>
      <c r="AB19" s="44">
        <v>5</v>
      </c>
      <c r="AC19" s="44">
        <v>5</v>
      </c>
      <c r="AD19" s="44">
        <v>4</v>
      </c>
      <c r="AE19" s="44">
        <v>4</v>
      </c>
      <c r="AF19" s="44">
        <v>5</v>
      </c>
      <c r="AG19" s="44">
        <v>5</v>
      </c>
      <c r="AH19" s="44">
        <v>5</v>
      </c>
      <c r="AI19" s="44">
        <v>4</v>
      </c>
      <c r="AJ19" s="44">
        <v>5</v>
      </c>
      <c r="AK19" s="60">
        <f t="shared" si="1"/>
        <v>88</v>
      </c>
      <c r="AL19" s="44">
        <v>5</v>
      </c>
      <c r="AM19" s="44">
        <v>3</v>
      </c>
      <c r="AN19" s="44">
        <v>5</v>
      </c>
      <c r="AO19" s="44">
        <v>5</v>
      </c>
      <c r="AP19" s="44">
        <v>5</v>
      </c>
      <c r="AQ19" s="44">
        <v>5</v>
      </c>
      <c r="AR19" s="44">
        <v>5</v>
      </c>
      <c r="AS19" s="44">
        <v>5</v>
      </c>
      <c r="AT19" s="44">
        <v>5</v>
      </c>
      <c r="AU19" s="61">
        <f t="shared" si="2"/>
        <v>43</v>
      </c>
    </row>
    <row r="20" spans="1:47" x14ac:dyDescent="0.25">
      <c r="A20" s="43">
        <v>19</v>
      </c>
      <c r="B20" s="42" t="s">
        <v>325</v>
      </c>
      <c r="C20" s="57" t="s">
        <v>512</v>
      </c>
      <c r="D20" s="57" t="s">
        <v>155</v>
      </c>
      <c r="E20" s="45">
        <f>VLOOKUP(B20,'Nilai Raport'!$B$2:$D$215,3,0)</f>
        <v>86.15384615384616</v>
      </c>
      <c r="F20" s="45" cm="1">
        <f t="array" ref="F20">ROUND(E20:E20,0)</f>
        <v>86</v>
      </c>
      <c r="G20" s="44">
        <v>5</v>
      </c>
      <c r="H20" s="44">
        <v>5</v>
      </c>
      <c r="I20" s="44">
        <v>5</v>
      </c>
      <c r="J20" s="44">
        <v>5</v>
      </c>
      <c r="K20" s="44">
        <v>5</v>
      </c>
      <c r="L20" s="44">
        <v>4</v>
      </c>
      <c r="M20" s="44">
        <v>4</v>
      </c>
      <c r="N20" s="44">
        <v>5</v>
      </c>
      <c r="O20" s="44">
        <v>4</v>
      </c>
      <c r="P20" s="44">
        <v>5</v>
      </c>
      <c r="Q20" s="59">
        <f t="shared" si="0"/>
        <v>47</v>
      </c>
      <c r="R20" s="44">
        <v>4</v>
      </c>
      <c r="S20" s="44">
        <v>3</v>
      </c>
      <c r="T20" s="44">
        <v>5</v>
      </c>
      <c r="U20" s="44">
        <v>5</v>
      </c>
      <c r="V20" s="44">
        <v>4</v>
      </c>
      <c r="W20" s="44">
        <v>5</v>
      </c>
      <c r="X20" s="44">
        <v>5</v>
      </c>
      <c r="Y20" s="44">
        <v>5</v>
      </c>
      <c r="Z20" s="44">
        <v>5</v>
      </c>
      <c r="AA20" s="44">
        <v>5</v>
      </c>
      <c r="AB20" s="44">
        <v>5</v>
      </c>
      <c r="AC20" s="44">
        <v>5</v>
      </c>
      <c r="AD20" s="44">
        <v>5</v>
      </c>
      <c r="AE20" s="44">
        <v>4</v>
      </c>
      <c r="AF20" s="44">
        <v>3</v>
      </c>
      <c r="AG20" s="44">
        <v>4</v>
      </c>
      <c r="AH20" s="44">
        <v>4</v>
      </c>
      <c r="AI20" s="44">
        <v>5</v>
      </c>
      <c r="AJ20" s="44">
        <v>4</v>
      </c>
      <c r="AK20" s="60">
        <f t="shared" si="1"/>
        <v>85</v>
      </c>
      <c r="AL20" s="44">
        <v>4</v>
      </c>
      <c r="AM20" s="44">
        <v>5</v>
      </c>
      <c r="AN20" s="44">
        <v>5</v>
      </c>
      <c r="AO20" s="44">
        <v>5</v>
      </c>
      <c r="AP20" s="44">
        <v>4</v>
      </c>
      <c r="AQ20" s="44">
        <v>5</v>
      </c>
      <c r="AR20" s="44">
        <v>5</v>
      </c>
      <c r="AS20" s="44">
        <v>5</v>
      </c>
      <c r="AT20" s="44">
        <v>5</v>
      </c>
      <c r="AU20" s="61">
        <f t="shared" si="2"/>
        <v>43</v>
      </c>
    </row>
    <row r="21" spans="1:47" x14ac:dyDescent="0.25">
      <c r="A21" s="43">
        <v>20</v>
      </c>
      <c r="B21" s="44" t="s">
        <v>309</v>
      </c>
      <c r="C21" s="57" t="s">
        <v>511</v>
      </c>
      <c r="D21" s="57" t="s">
        <v>155</v>
      </c>
      <c r="E21" s="45">
        <f>VLOOKUP(B21,'Nilai Raport'!$B$2:$D$215,3,0)</f>
        <v>83.84615384615384</v>
      </c>
      <c r="F21" s="45" cm="1">
        <f t="array" ref="F21">ROUND(E21:E21,0)</f>
        <v>84</v>
      </c>
      <c r="G21" s="44">
        <v>4</v>
      </c>
      <c r="H21" s="44">
        <v>3</v>
      </c>
      <c r="I21" s="44">
        <v>4</v>
      </c>
      <c r="J21" s="44">
        <v>4</v>
      </c>
      <c r="K21" s="44">
        <v>3</v>
      </c>
      <c r="L21" s="44">
        <v>3</v>
      </c>
      <c r="M21" s="44">
        <v>3</v>
      </c>
      <c r="N21" s="44">
        <v>4</v>
      </c>
      <c r="O21" s="44">
        <v>3</v>
      </c>
      <c r="P21" s="44">
        <v>2</v>
      </c>
      <c r="Q21" s="59">
        <f t="shared" si="0"/>
        <v>33</v>
      </c>
      <c r="R21" s="44">
        <v>4</v>
      </c>
      <c r="S21" s="44">
        <v>3</v>
      </c>
      <c r="T21" s="44">
        <v>3</v>
      </c>
      <c r="U21" s="44">
        <v>3</v>
      </c>
      <c r="V21" s="44">
        <v>4</v>
      </c>
      <c r="W21" s="44">
        <v>3</v>
      </c>
      <c r="X21" s="44">
        <v>4</v>
      </c>
      <c r="Y21" s="44">
        <v>3</v>
      </c>
      <c r="Z21" s="44">
        <v>4</v>
      </c>
      <c r="AA21" s="44">
        <v>4</v>
      </c>
      <c r="AB21" s="44">
        <v>4</v>
      </c>
      <c r="AC21" s="44">
        <v>4</v>
      </c>
      <c r="AD21" s="44">
        <v>3</v>
      </c>
      <c r="AE21" s="44">
        <v>4</v>
      </c>
      <c r="AF21" s="44">
        <v>4</v>
      </c>
      <c r="AG21" s="44">
        <v>3</v>
      </c>
      <c r="AH21" s="44">
        <v>4</v>
      </c>
      <c r="AI21" s="44">
        <v>3</v>
      </c>
      <c r="AJ21" s="44">
        <v>4</v>
      </c>
      <c r="AK21" s="60">
        <f t="shared" si="1"/>
        <v>68</v>
      </c>
      <c r="AL21" s="44">
        <v>4</v>
      </c>
      <c r="AM21" s="44">
        <v>3</v>
      </c>
      <c r="AN21" s="44">
        <v>3</v>
      </c>
      <c r="AO21" s="44">
        <v>3</v>
      </c>
      <c r="AP21" s="44">
        <v>4</v>
      </c>
      <c r="AQ21" s="44">
        <v>4</v>
      </c>
      <c r="AR21" s="44">
        <v>3</v>
      </c>
      <c r="AS21" s="44">
        <v>3</v>
      </c>
      <c r="AT21" s="44">
        <v>4</v>
      </c>
      <c r="AU21" s="61">
        <f t="shared" si="2"/>
        <v>31</v>
      </c>
    </row>
    <row r="22" spans="1:47" x14ac:dyDescent="0.25">
      <c r="A22" s="43">
        <v>21</v>
      </c>
      <c r="B22" s="42" t="s">
        <v>326</v>
      </c>
      <c r="C22" s="57" t="s">
        <v>511</v>
      </c>
      <c r="D22" s="57" t="s">
        <v>155</v>
      </c>
      <c r="E22" s="45">
        <f>VLOOKUP(B22,'Nilai Raport'!$B$2:$D$215,3,0)</f>
        <v>82.692307692307693</v>
      </c>
      <c r="F22" s="45" cm="1">
        <f t="array" ref="F22">ROUND(E22:E22,0)</f>
        <v>83</v>
      </c>
      <c r="G22" s="44">
        <v>4</v>
      </c>
      <c r="H22" s="44">
        <v>4</v>
      </c>
      <c r="I22" s="44">
        <v>4</v>
      </c>
      <c r="J22" s="44">
        <v>3</v>
      </c>
      <c r="K22" s="44">
        <v>3</v>
      </c>
      <c r="L22" s="44">
        <v>4</v>
      </c>
      <c r="M22" s="44">
        <v>4</v>
      </c>
      <c r="N22" s="44">
        <v>4</v>
      </c>
      <c r="O22" s="44">
        <v>4</v>
      </c>
      <c r="P22" s="44">
        <v>3</v>
      </c>
      <c r="Q22" s="59">
        <f t="shared" si="0"/>
        <v>37</v>
      </c>
      <c r="R22" s="44">
        <v>3</v>
      </c>
      <c r="S22" s="44">
        <v>4</v>
      </c>
      <c r="T22" s="44">
        <v>3</v>
      </c>
      <c r="U22" s="44">
        <v>4</v>
      </c>
      <c r="V22" s="44">
        <v>4</v>
      </c>
      <c r="W22" s="44">
        <v>4</v>
      </c>
      <c r="X22" s="44">
        <v>4</v>
      </c>
      <c r="Y22" s="44">
        <v>3</v>
      </c>
      <c r="Z22" s="44">
        <v>4</v>
      </c>
      <c r="AA22" s="44">
        <v>4</v>
      </c>
      <c r="AB22" s="44">
        <v>4</v>
      </c>
      <c r="AC22" s="44">
        <v>4</v>
      </c>
      <c r="AD22" s="44">
        <v>4</v>
      </c>
      <c r="AE22" s="44">
        <v>4</v>
      </c>
      <c r="AF22" s="44">
        <v>4</v>
      </c>
      <c r="AG22" s="44">
        <v>4</v>
      </c>
      <c r="AH22" s="44">
        <v>4</v>
      </c>
      <c r="AI22" s="44">
        <v>4</v>
      </c>
      <c r="AJ22" s="44">
        <v>4</v>
      </c>
      <c r="AK22" s="60">
        <f t="shared" si="1"/>
        <v>73</v>
      </c>
      <c r="AL22" s="44">
        <v>4</v>
      </c>
      <c r="AM22" s="44">
        <v>4</v>
      </c>
      <c r="AN22" s="44">
        <v>4</v>
      </c>
      <c r="AO22" s="44">
        <v>4</v>
      </c>
      <c r="AP22" s="44">
        <v>4</v>
      </c>
      <c r="AQ22" s="44">
        <v>4</v>
      </c>
      <c r="AR22" s="44">
        <v>4</v>
      </c>
      <c r="AS22" s="44">
        <v>4</v>
      </c>
      <c r="AT22" s="44">
        <v>4</v>
      </c>
      <c r="AU22" s="61">
        <f t="shared" si="2"/>
        <v>36</v>
      </c>
    </row>
    <row r="23" spans="1:47" x14ac:dyDescent="0.25">
      <c r="A23" s="43">
        <v>22</v>
      </c>
      <c r="B23" s="44" t="s">
        <v>185</v>
      </c>
      <c r="C23" s="57" t="s">
        <v>512</v>
      </c>
      <c r="D23" s="57" t="s">
        <v>155</v>
      </c>
      <c r="E23" s="45">
        <f>VLOOKUP(B23,'Nilai Raport'!$B$2:$D$215,3,0)</f>
        <v>85.384615384615387</v>
      </c>
      <c r="F23" s="45" cm="1">
        <f t="array" ref="F23">ROUND(E23:E23,0)</f>
        <v>85</v>
      </c>
      <c r="G23" s="44">
        <v>3</v>
      </c>
      <c r="H23" s="44">
        <v>5</v>
      </c>
      <c r="I23" s="44">
        <v>5</v>
      </c>
      <c r="J23" s="44">
        <v>5</v>
      </c>
      <c r="K23" s="44">
        <v>5</v>
      </c>
      <c r="L23" s="44">
        <v>4</v>
      </c>
      <c r="M23" s="44">
        <v>4</v>
      </c>
      <c r="N23" s="44">
        <v>5</v>
      </c>
      <c r="O23" s="44">
        <v>5</v>
      </c>
      <c r="P23" s="44">
        <v>5</v>
      </c>
      <c r="Q23" s="59">
        <f t="shared" si="0"/>
        <v>46</v>
      </c>
      <c r="R23" s="44">
        <v>5</v>
      </c>
      <c r="S23" s="44">
        <v>5</v>
      </c>
      <c r="T23" s="44">
        <v>4</v>
      </c>
      <c r="U23" s="44">
        <v>4</v>
      </c>
      <c r="V23" s="44">
        <v>5</v>
      </c>
      <c r="W23" s="44">
        <v>4</v>
      </c>
      <c r="X23" s="44">
        <v>3</v>
      </c>
      <c r="Y23" s="44">
        <v>5</v>
      </c>
      <c r="Z23" s="44">
        <v>4</v>
      </c>
      <c r="AA23" s="44">
        <v>4</v>
      </c>
      <c r="AB23" s="44">
        <v>4</v>
      </c>
      <c r="AC23" s="44">
        <v>4</v>
      </c>
      <c r="AD23" s="44">
        <v>3</v>
      </c>
      <c r="AE23" s="44">
        <v>3</v>
      </c>
      <c r="AF23" s="44">
        <v>4</v>
      </c>
      <c r="AG23" s="44">
        <v>4</v>
      </c>
      <c r="AH23" s="44">
        <v>5</v>
      </c>
      <c r="AI23" s="44">
        <v>5</v>
      </c>
      <c r="AJ23" s="44">
        <v>5</v>
      </c>
      <c r="AK23" s="60">
        <f t="shared" si="1"/>
        <v>80</v>
      </c>
      <c r="AL23" s="44">
        <v>5</v>
      </c>
      <c r="AM23" s="44">
        <v>5</v>
      </c>
      <c r="AN23" s="44">
        <v>5</v>
      </c>
      <c r="AO23" s="44">
        <v>5</v>
      </c>
      <c r="AP23" s="44">
        <v>5</v>
      </c>
      <c r="AQ23" s="44">
        <v>5</v>
      </c>
      <c r="AR23" s="44">
        <v>5</v>
      </c>
      <c r="AS23" s="44">
        <v>5</v>
      </c>
      <c r="AT23" s="44">
        <v>5</v>
      </c>
      <c r="AU23" s="61">
        <f t="shared" si="2"/>
        <v>45</v>
      </c>
    </row>
    <row r="24" spans="1:47" x14ac:dyDescent="0.25">
      <c r="A24" s="43">
        <v>23</v>
      </c>
      <c r="B24" s="44" t="s">
        <v>311</v>
      </c>
      <c r="C24" s="57" t="s">
        <v>512</v>
      </c>
      <c r="D24" s="57" t="s">
        <v>155</v>
      </c>
      <c r="E24" s="45">
        <f>VLOOKUP(B24,'Nilai Raport'!$B$2:$D$215,3,0)</f>
        <v>84.538461538461533</v>
      </c>
      <c r="F24" s="45" cm="1">
        <f t="array" ref="F24">ROUND(E24:E24,0)</f>
        <v>85</v>
      </c>
      <c r="G24" s="44">
        <v>3</v>
      </c>
      <c r="H24" s="44">
        <v>2</v>
      </c>
      <c r="I24" s="44">
        <v>3</v>
      </c>
      <c r="J24" s="44">
        <v>3</v>
      </c>
      <c r="K24" s="44">
        <v>3</v>
      </c>
      <c r="L24" s="44">
        <v>3</v>
      </c>
      <c r="M24" s="44">
        <v>3</v>
      </c>
      <c r="N24" s="44">
        <v>3</v>
      </c>
      <c r="O24" s="44">
        <v>3</v>
      </c>
      <c r="P24" s="44">
        <v>1</v>
      </c>
      <c r="Q24" s="59">
        <f t="shared" si="0"/>
        <v>27</v>
      </c>
      <c r="R24" s="44">
        <v>3</v>
      </c>
      <c r="S24" s="44">
        <v>3</v>
      </c>
      <c r="T24" s="44">
        <v>3</v>
      </c>
      <c r="U24" s="44">
        <v>3</v>
      </c>
      <c r="V24" s="44">
        <v>4</v>
      </c>
      <c r="W24" s="44">
        <v>3</v>
      </c>
      <c r="X24" s="44">
        <v>3</v>
      </c>
      <c r="Y24" s="44">
        <v>3</v>
      </c>
      <c r="Z24" s="44">
        <v>3</v>
      </c>
      <c r="AA24" s="44">
        <v>3</v>
      </c>
      <c r="AB24" s="44">
        <v>3</v>
      </c>
      <c r="AC24" s="44">
        <v>3</v>
      </c>
      <c r="AD24" s="44">
        <v>4</v>
      </c>
      <c r="AE24" s="44">
        <v>4</v>
      </c>
      <c r="AF24" s="44">
        <v>4</v>
      </c>
      <c r="AG24" s="44">
        <v>4</v>
      </c>
      <c r="AH24" s="44">
        <v>4</v>
      </c>
      <c r="AI24" s="44">
        <v>3</v>
      </c>
      <c r="AJ24" s="44">
        <v>3</v>
      </c>
      <c r="AK24" s="60">
        <f t="shared" si="1"/>
        <v>63</v>
      </c>
      <c r="AL24" s="44">
        <v>5</v>
      </c>
      <c r="AM24" s="44">
        <v>3</v>
      </c>
      <c r="AN24" s="44">
        <v>3</v>
      </c>
      <c r="AO24" s="44">
        <v>4</v>
      </c>
      <c r="AP24" s="44">
        <v>4</v>
      </c>
      <c r="AQ24" s="44">
        <v>3</v>
      </c>
      <c r="AR24" s="44">
        <v>3</v>
      </c>
      <c r="AS24" s="44">
        <v>4</v>
      </c>
      <c r="AT24" s="44">
        <v>5</v>
      </c>
      <c r="AU24" s="61">
        <f t="shared" si="2"/>
        <v>34</v>
      </c>
    </row>
    <row r="25" spans="1:47" x14ac:dyDescent="0.25">
      <c r="A25" s="43">
        <v>24</v>
      </c>
      <c r="B25" s="50" t="s">
        <v>327</v>
      </c>
      <c r="C25" s="56" t="s">
        <v>512</v>
      </c>
      <c r="D25" s="56" t="s">
        <v>123</v>
      </c>
      <c r="E25" s="53">
        <f>VLOOKUP(B25,'Nilai Raport'!$B$2:$D$215,3,0)</f>
        <v>84.461538461538467</v>
      </c>
      <c r="F25" s="45" cm="1">
        <f t="array" ref="F25">ROUND(E25:E25,0)</f>
        <v>84</v>
      </c>
      <c r="G25" s="50">
        <v>3</v>
      </c>
      <c r="H25" s="50">
        <v>3</v>
      </c>
      <c r="I25" s="50">
        <v>3</v>
      </c>
      <c r="J25" s="50">
        <v>4</v>
      </c>
      <c r="K25" s="50">
        <v>2</v>
      </c>
      <c r="L25" s="50">
        <v>3</v>
      </c>
      <c r="M25" s="50">
        <v>3</v>
      </c>
      <c r="N25" s="50">
        <v>3</v>
      </c>
      <c r="O25" s="50">
        <v>2</v>
      </c>
      <c r="P25" s="50">
        <v>5</v>
      </c>
      <c r="Q25" s="45">
        <f t="shared" si="0"/>
        <v>31</v>
      </c>
      <c r="R25" s="50">
        <v>3</v>
      </c>
      <c r="S25" s="50">
        <v>3</v>
      </c>
      <c r="T25" s="50">
        <v>3</v>
      </c>
      <c r="U25" s="50">
        <v>3</v>
      </c>
      <c r="V25" s="50">
        <v>3</v>
      </c>
      <c r="W25" s="50">
        <v>3</v>
      </c>
      <c r="X25" s="50">
        <v>3</v>
      </c>
      <c r="Y25" s="50">
        <v>3</v>
      </c>
      <c r="Z25" s="50">
        <v>5</v>
      </c>
      <c r="AA25" s="50">
        <v>3</v>
      </c>
      <c r="AB25" s="50">
        <v>3</v>
      </c>
      <c r="AC25" s="50">
        <v>4</v>
      </c>
      <c r="AD25" s="50">
        <v>4</v>
      </c>
      <c r="AE25" s="50">
        <v>5</v>
      </c>
      <c r="AF25" s="50">
        <v>5</v>
      </c>
      <c r="AG25" s="50">
        <v>4</v>
      </c>
      <c r="AH25" s="50">
        <v>4</v>
      </c>
      <c r="AI25" s="50">
        <v>3</v>
      </c>
      <c r="AJ25" s="50">
        <v>4</v>
      </c>
      <c r="AK25" s="57">
        <f t="shared" si="1"/>
        <v>68</v>
      </c>
      <c r="AL25" s="50">
        <v>5</v>
      </c>
      <c r="AM25" s="50">
        <v>5</v>
      </c>
      <c r="AN25" s="50">
        <v>4</v>
      </c>
      <c r="AO25" s="50">
        <v>5</v>
      </c>
      <c r="AP25" s="50">
        <v>5</v>
      </c>
      <c r="AQ25" s="50">
        <v>5</v>
      </c>
      <c r="AR25" s="50">
        <v>5</v>
      </c>
      <c r="AS25" s="50">
        <v>5</v>
      </c>
      <c r="AT25" s="50">
        <v>5</v>
      </c>
      <c r="AU25" s="39">
        <f t="shared" si="2"/>
        <v>44</v>
      </c>
    </row>
    <row r="26" spans="1:47" x14ac:dyDescent="0.25">
      <c r="A26" s="43">
        <v>25</v>
      </c>
      <c r="B26" s="49" t="s">
        <v>349</v>
      </c>
      <c r="C26" s="55" t="s">
        <v>512</v>
      </c>
      <c r="D26" s="55" t="s">
        <v>123</v>
      </c>
      <c r="E26" s="52">
        <f>VLOOKUP(B26,'Nilai Raport'!$B$2:$D$215,3,0)</f>
        <v>80.538461538461533</v>
      </c>
      <c r="F26" s="45" cm="1">
        <f t="array" ref="F26">ROUND(E26:E26,0)</f>
        <v>81</v>
      </c>
      <c r="G26" s="50">
        <v>3</v>
      </c>
      <c r="H26" s="49">
        <v>3</v>
      </c>
      <c r="I26" s="49">
        <v>3</v>
      </c>
      <c r="J26" s="50">
        <v>4</v>
      </c>
      <c r="K26" s="50">
        <v>3</v>
      </c>
      <c r="L26" s="50">
        <v>2</v>
      </c>
      <c r="M26" s="50">
        <v>4</v>
      </c>
      <c r="N26" s="49">
        <v>3</v>
      </c>
      <c r="O26" s="49">
        <v>4</v>
      </c>
      <c r="P26" s="50">
        <v>3</v>
      </c>
      <c r="Q26" s="59">
        <f t="shared" si="0"/>
        <v>32</v>
      </c>
      <c r="R26" s="50">
        <v>4</v>
      </c>
      <c r="S26" s="50">
        <v>3</v>
      </c>
      <c r="T26" s="50">
        <v>3</v>
      </c>
      <c r="U26" s="50">
        <v>3</v>
      </c>
      <c r="V26" s="50">
        <v>4</v>
      </c>
      <c r="W26" s="50">
        <v>3</v>
      </c>
      <c r="X26" s="50">
        <v>3</v>
      </c>
      <c r="Y26" s="50">
        <v>3</v>
      </c>
      <c r="Z26" s="50">
        <v>3</v>
      </c>
      <c r="AA26" s="50">
        <v>3</v>
      </c>
      <c r="AB26" s="50">
        <v>4</v>
      </c>
      <c r="AC26" s="50">
        <v>4</v>
      </c>
      <c r="AD26" s="50">
        <v>3</v>
      </c>
      <c r="AE26" s="50">
        <v>5</v>
      </c>
      <c r="AF26" s="50">
        <v>4</v>
      </c>
      <c r="AG26" s="50">
        <v>4</v>
      </c>
      <c r="AH26" s="49">
        <v>3</v>
      </c>
      <c r="AI26" s="50">
        <v>3</v>
      </c>
      <c r="AJ26" s="50">
        <v>4</v>
      </c>
      <c r="AK26" s="60">
        <f t="shared" si="1"/>
        <v>66</v>
      </c>
      <c r="AL26" s="49">
        <v>4</v>
      </c>
      <c r="AM26" s="50">
        <v>5</v>
      </c>
      <c r="AN26" s="50">
        <v>3</v>
      </c>
      <c r="AO26" s="49">
        <v>4</v>
      </c>
      <c r="AP26" s="49">
        <v>4</v>
      </c>
      <c r="AQ26" s="50">
        <v>3</v>
      </c>
      <c r="AR26" s="50">
        <v>3</v>
      </c>
      <c r="AS26" s="49">
        <v>3</v>
      </c>
      <c r="AT26" s="49">
        <v>3</v>
      </c>
      <c r="AU26" s="61">
        <f t="shared" si="2"/>
        <v>32</v>
      </c>
    </row>
    <row r="27" spans="1:47" x14ac:dyDescent="0.25">
      <c r="A27" s="43">
        <v>26</v>
      </c>
      <c r="B27" s="49" t="s">
        <v>329</v>
      </c>
      <c r="C27" s="55" t="s">
        <v>512</v>
      </c>
      <c r="D27" s="55" t="s">
        <v>123</v>
      </c>
      <c r="E27" s="52">
        <f>VLOOKUP(B27,'Nilai Raport'!$B$2:$D$215,3,0)</f>
        <v>81.84615384615384</v>
      </c>
      <c r="F27" s="45" cm="1">
        <f t="array" ref="F27">ROUND(E27:E27,0)</f>
        <v>82</v>
      </c>
      <c r="G27" s="50">
        <v>5</v>
      </c>
      <c r="H27" s="49">
        <v>5</v>
      </c>
      <c r="I27" s="49">
        <v>5</v>
      </c>
      <c r="J27" s="50">
        <v>4</v>
      </c>
      <c r="K27" s="50">
        <v>5</v>
      </c>
      <c r="L27" s="50">
        <v>5</v>
      </c>
      <c r="M27" s="50">
        <v>5</v>
      </c>
      <c r="N27" s="49">
        <v>5</v>
      </c>
      <c r="O27" s="49">
        <v>5</v>
      </c>
      <c r="P27" s="50">
        <v>5</v>
      </c>
      <c r="Q27" s="59">
        <f t="shared" si="0"/>
        <v>49</v>
      </c>
      <c r="R27" s="50">
        <v>5</v>
      </c>
      <c r="S27" s="50">
        <v>4</v>
      </c>
      <c r="T27" s="50">
        <v>5</v>
      </c>
      <c r="U27" s="50">
        <v>5</v>
      </c>
      <c r="V27" s="50">
        <v>5</v>
      </c>
      <c r="W27" s="50">
        <v>5</v>
      </c>
      <c r="X27" s="50">
        <v>4</v>
      </c>
      <c r="Y27" s="50">
        <v>5</v>
      </c>
      <c r="Z27" s="50">
        <v>5</v>
      </c>
      <c r="AA27" s="50">
        <v>5</v>
      </c>
      <c r="AB27" s="50">
        <v>4</v>
      </c>
      <c r="AC27" s="50">
        <v>5</v>
      </c>
      <c r="AD27" s="50">
        <v>5</v>
      </c>
      <c r="AE27" s="50">
        <v>5</v>
      </c>
      <c r="AF27" s="50">
        <v>4</v>
      </c>
      <c r="AG27" s="50">
        <v>5</v>
      </c>
      <c r="AH27" s="49">
        <v>5</v>
      </c>
      <c r="AI27" s="50">
        <v>5</v>
      </c>
      <c r="AJ27" s="50">
        <v>4</v>
      </c>
      <c r="AK27" s="60">
        <f t="shared" si="1"/>
        <v>90</v>
      </c>
      <c r="AL27" s="49">
        <v>4</v>
      </c>
      <c r="AM27" s="50">
        <v>5</v>
      </c>
      <c r="AN27" s="50">
        <v>4</v>
      </c>
      <c r="AO27" s="49">
        <v>5</v>
      </c>
      <c r="AP27" s="49">
        <v>5</v>
      </c>
      <c r="AQ27" s="50">
        <v>5</v>
      </c>
      <c r="AR27" s="50">
        <v>5</v>
      </c>
      <c r="AS27" s="49">
        <v>5</v>
      </c>
      <c r="AT27" s="49">
        <v>5</v>
      </c>
      <c r="AU27" s="61">
        <f t="shared" si="2"/>
        <v>43</v>
      </c>
    </row>
    <row r="28" spans="1:47" x14ac:dyDescent="0.25">
      <c r="A28" s="43">
        <v>27</v>
      </c>
      <c r="B28" s="48" t="s">
        <v>350</v>
      </c>
      <c r="C28" s="54" t="s">
        <v>512</v>
      </c>
      <c r="D28" s="54" t="s">
        <v>123</v>
      </c>
      <c r="E28" s="52">
        <f>VLOOKUP(B28,'Nilai Raport'!$B$2:$D$215,3,0)</f>
        <v>81.07692307692308</v>
      </c>
      <c r="F28" s="45" cm="1">
        <f t="array" ref="F28">ROUND(E28:E28,0)</f>
        <v>81</v>
      </c>
      <c r="G28" s="50">
        <v>3</v>
      </c>
      <c r="H28" s="48">
        <v>4</v>
      </c>
      <c r="I28" s="48">
        <v>4</v>
      </c>
      <c r="J28" s="50">
        <v>3</v>
      </c>
      <c r="K28" s="50">
        <v>3</v>
      </c>
      <c r="L28" s="50">
        <v>3</v>
      </c>
      <c r="M28" s="50">
        <v>3</v>
      </c>
      <c r="N28" s="48">
        <v>4</v>
      </c>
      <c r="O28" s="48">
        <v>4</v>
      </c>
      <c r="P28" s="50">
        <v>3</v>
      </c>
      <c r="Q28" s="59">
        <f t="shared" si="0"/>
        <v>34</v>
      </c>
      <c r="R28" s="50">
        <v>3</v>
      </c>
      <c r="S28" s="50">
        <v>3</v>
      </c>
      <c r="T28" s="50">
        <v>2</v>
      </c>
      <c r="U28" s="50">
        <v>4</v>
      </c>
      <c r="V28" s="50">
        <v>2</v>
      </c>
      <c r="W28" s="50">
        <v>3</v>
      </c>
      <c r="X28" s="50">
        <v>3</v>
      </c>
      <c r="Y28" s="50">
        <v>2</v>
      </c>
      <c r="Z28" s="50">
        <v>3</v>
      </c>
      <c r="AA28" s="50">
        <v>4</v>
      </c>
      <c r="AB28" s="50">
        <v>3</v>
      </c>
      <c r="AC28" s="50">
        <v>3</v>
      </c>
      <c r="AD28" s="50">
        <v>3</v>
      </c>
      <c r="AE28" s="50">
        <v>2</v>
      </c>
      <c r="AF28" s="50">
        <v>3</v>
      </c>
      <c r="AG28" s="50">
        <v>3</v>
      </c>
      <c r="AH28" s="48">
        <v>4</v>
      </c>
      <c r="AI28" s="50">
        <v>2</v>
      </c>
      <c r="AJ28" s="50">
        <v>4</v>
      </c>
      <c r="AK28" s="60">
        <f t="shared" si="1"/>
        <v>56</v>
      </c>
      <c r="AL28" s="48">
        <v>3</v>
      </c>
      <c r="AM28" s="50">
        <v>3</v>
      </c>
      <c r="AN28" s="50">
        <v>3</v>
      </c>
      <c r="AO28" s="48">
        <v>4</v>
      </c>
      <c r="AP28" s="48">
        <v>4</v>
      </c>
      <c r="AQ28" s="50">
        <v>3</v>
      </c>
      <c r="AR28" s="50">
        <v>4</v>
      </c>
      <c r="AS28" s="48">
        <v>3</v>
      </c>
      <c r="AT28" s="48">
        <v>5</v>
      </c>
      <c r="AU28" s="61">
        <f t="shared" si="2"/>
        <v>32</v>
      </c>
    </row>
    <row r="29" spans="1:47" x14ac:dyDescent="0.25">
      <c r="A29" s="43">
        <v>28</v>
      </c>
      <c r="B29" s="49" t="s">
        <v>351</v>
      </c>
      <c r="C29" s="55" t="s">
        <v>512</v>
      </c>
      <c r="D29" s="55" t="s">
        <v>123</v>
      </c>
      <c r="E29" s="52">
        <f>VLOOKUP(B29,'Nilai Raport'!$B$2:$D$215,3,0)</f>
        <v>81.92307692307692</v>
      </c>
      <c r="F29" s="45" cm="1">
        <f t="array" ref="F29">ROUND(E29:E29,0)</f>
        <v>82</v>
      </c>
      <c r="G29" s="50">
        <v>4</v>
      </c>
      <c r="H29" s="49">
        <v>5</v>
      </c>
      <c r="I29" s="49">
        <v>5</v>
      </c>
      <c r="J29" s="50">
        <v>5</v>
      </c>
      <c r="K29" s="50">
        <v>5</v>
      </c>
      <c r="L29" s="50">
        <v>3</v>
      </c>
      <c r="M29" s="50">
        <v>4</v>
      </c>
      <c r="N29" s="49">
        <v>5</v>
      </c>
      <c r="O29" s="49">
        <v>5</v>
      </c>
      <c r="P29" s="50">
        <v>5</v>
      </c>
      <c r="Q29" s="59">
        <f t="shared" si="0"/>
        <v>46</v>
      </c>
      <c r="R29" s="50">
        <v>4</v>
      </c>
      <c r="S29" s="50">
        <v>4</v>
      </c>
      <c r="T29" s="50">
        <v>4</v>
      </c>
      <c r="U29" s="50">
        <v>5</v>
      </c>
      <c r="V29" s="50">
        <v>5</v>
      </c>
      <c r="W29" s="50">
        <v>5</v>
      </c>
      <c r="X29" s="50">
        <v>4</v>
      </c>
      <c r="Y29" s="50">
        <v>5</v>
      </c>
      <c r="Z29" s="50">
        <v>4</v>
      </c>
      <c r="AA29" s="50">
        <v>5</v>
      </c>
      <c r="AB29" s="50">
        <v>5</v>
      </c>
      <c r="AC29" s="50">
        <v>4</v>
      </c>
      <c r="AD29" s="50">
        <v>4</v>
      </c>
      <c r="AE29" s="50">
        <v>5</v>
      </c>
      <c r="AF29" s="50">
        <v>4</v>
      </c>
      <c r="AG29" s="50">
        <v>5</v>
      </c>
      <c r="AH29" s="49">
        <v>5</v>
      </c>
      <c r="AI29" s="50">
        <v>5</v>
      </c>
      <c r="AJ29" s="50">
        <v>5</v>
      </c>
      <c r="AK29" s="60">
        <f t="shared" si="1"/>
        <v>87</v>
      </c>
      <c r="AL29" s="49">
        <v>5</v>
      </c>
      <c r="AM29" s="50">
        <v>5</v>
      </c>
      <c r="AN29" s="50">
        <v>4</v>
      </c>
      <c r="AO29" s="49">
        <v>4</v>
      </c>
      <c r="AP29" s="49">
        <v>4</v>
      </c>
      <c r="AQ29" s="50">
        <v>4</v>
      </c>
      <c r="AR29" s="50">
        <v>4</v>
      </c>
      <c r="AS29" s="49">
        <v>4</v>
      </c>
      <c r="AT29" s="49">
        <v>4</v>
      </c>
      <c r="AU29" s="61">
        <f t="shared" si="2"/>
        <v>38</v>
      </c>
    </row>
    <row r="30" spans="1:47" x14ac:dyDescent="0.25">
      <c r="A30" s="43">
        <v>29</v>
      </c>
      <c r="B30" s="48" t="s">
        <v>352</v>
      </c>
      <c r="C30" s="54" t="s">
        <v>512</v>
      </c>
      <c r="D30" s="54" t="s">
        <v>123</v>
      </c>
      <c r="E30" s="52">
        <f>VLOOKUP(B30,'Nilai Raport'!$B$2:$D$215,3,0)</f>
        <v>84.538461538461533</v>
      </c>
      <c r="F30" s="45" cm="1">
        <f t="array" ref="F30">ROUND(E30:E30,0)</f>
        <v>85</v>
      </c>
      <c r="G30" s="50">
        <v>5</v>
      </c>
      <c r="H30" s="48">
        <v>5</v>
      </c>
      <c r="I30" s="48">
        <v>5</v>
      </c>
      <c r="J30" s="50">
        <v>5</v>
      </c>
      <c r="K30" s="50">
        <v>5</v>
      </c>
      <c r="L30" s="50">
        <v>4</v>
      </c>
      <c r="M30" s="50">
        <v>5</v>
      </c>
      <c r="N30" s="48">
        <v>5</v>
      </c>
      <c r="O30" s="48">
        <v>5</v>
      </c>
      <c r="P30" s="50">
        <v>5</v>
      </c>
      <c r="Q30" s="59">
        <f t="shared" si="0"/>
        <v>49</v>
      </c>
      <c r="R30" s="50">
        <v>5</v>
      </c>
      <c r="S30" s="50">
        <v>5</v>
      </c>
      <c r="T30" s="50">
        <v>5</v>
      </c>
      <c r="U30" s="50">
        <v>5</v>
      </c>
      <c r="V30" s="50">
        <v>5</v>
      </c>
      <c r="W30" s="50">
        <v>5</v>
      </c>
      <c r="X30" s="50">
        <v>5</v>
      </c>
      <c r="Y30" s="50">
        <v>5</v>
      </c>
      <c r="Z30" s="50">
        <v>5</v>
      </c>
      <c r="AA30" s="50">
        <v>5</v>
      </c>
      <c r="AB30" s="50">
        <v>5</v>
      </c>
      <c r="AC30" s="50">
        <v>5</v>
      </c>
      <c r="AD30" s="50">
        <v>5</v>
      </c>
      <c r="AE30" s="50">
        <v>5</v>
      </c>
      <c r="AF30" s="50">
        <v>5</v>
      </c>
      <c r="AG30" s="50">
        <v>5</v>
      </c>
      <c r="AH30" s="48">
        <v>5</v>
      </c>
      <c r="AI30" s="50">
        <v>5</v>
      </c>
      <c r="AJ30" s="50">
        <v>5</v>
      </c>
      <c r="AK30" s="60">
        <f t="shared" si="1"/>
        <v>95</v>
      </c>
      <c r="AL30" s="48">
        <v>5</v>
      </c>
      <c r="AM30" s="50">
        <v>5</v>
      </c>
      <c r="AN30" s="50">
        <v>5</v>
      </c>
      <c r="AO30" s="48">
        <v>5</v>
      </c>
      <c r="AP30" s="48">
        <v>5</v>
      </c>
      <c r="AQ30" s="50">
        <v>5</v>
      </c>
      <c r="AR30" s="50">
        <v>5</v>
      </c>
      <c r="AS30" s="48">
        <v>5</v>
      </c>
      <c r="AT30" s="48">
        <v>5</v>
      </c>
      <c r="AU30" s="61">
        <f t="shared" si="2"/>
        <v>45</v>
      </c>
    </row>
    <row r="31" spans="1:47" x14ac:dyDescent="0.25">
      <c r="A31" s="43">
        <v>30</v>
      </c>
      <c r="B31" s="50" t="s">
        <v>330</v>
      </c>
      <c r="C31" s="56" t="s">
        <v>512</v>
      </c>
      <c r="D31" s="56" t="s">
        <v>123</v>
      </c>
      <c r="E31" s="53">
        <f>VLOOKUP(B31,'Nilai Raport'!$B$2:$D$215,3,0)</f>
        <v>81.84615384615384</v>
      </c>
      <c r="F31" s="45" cm="1">
        <f t="array" ref="F31">ROUND(E31:E31,0)</f>
        <v>82</v>
      </c>
      <c r="G31" s="50">
        <v>4</v>
      </c>
      <c r="H31" s="50">
        <v>4</v>
      </c>
      <c r="I31" s="50">
        <v>4</v>
      </c>
      <c r="J31" s="50">
        <v>4</v>
      </c>
      <c r="K31" s="50">
        <v>4</v>
      </c>
      <c r="L31" s="50">
        <v>3</v>
      </c>
      <c r="M31" s="50">
        <v>4</v>
      </c>
      <c r="N31" s="50">
        <v>4</v>
      </c>
      <c r="O31" s="50">
        <v>4</v>
      </c>
      <c r="P31" s="50">
        <v>4</v>
      </c>
      <c r="Q31" s="59">
        <f t="shared" si="0"/>
        <v>39</v>
      </c>
      <c r="R31" s="50">
        <v>4</v>
      </c>
      <c r="S31" s="50">
        <v>4</v>
      </c>
      <c r="T31" s="50">
        <v>4</v>
      </c>
      <c r="U31" s="50">
        <v>4</v>
      </c>
      <c r="V31" s="50">
        <v>4</v>
      </c>
      <c r="W31" s="50">
        <v>3</v>
      </c>
      <c r="X31" s="50">
        <v>4</v>
      </c>
      <c r="Y31" s="50">
        <v>4</v>
      </c>
      <c r="Z31" s="50">
        <v>4</v>
      </c>
      <c r="AA31" s="50">
        <v>4</v>
      </c>
      <c r="AB31" s="50">
        <v>4</v>
      </c>
      <c r="AC31" s="50">
        <v>4</v>
      </c>
      <c r="AD31" s="50">
        <v>4</v>
      </c>
      <c r="AE31" s="50">
        <v>4</v>
      </c>
      <c r="AF31" s="50">
        <v>4</v>
      </c>
      <c r="AG31" s="50">
        <v>4</v>
      </c>
      <c r="AH31" s="50">
        <v>4</v>
      </c>
      <c r="AI31" s="50">
        <v>3</v>
      </c>
      <c r="AJ31" s="50">
        <v>4</v>
      </c>
      <c r="AK31" s="60">
        <f t="shared" si="1"/>
        <v>74</v>
      </c>
      <c r="AL31" s="50">
        <v>4</v>
      </c>
      <c r="AM31" s="50">
        <v>3</v>
      </c>
      <c r="AN31" s="50">
        <v>4</v>
      </c>
      <c r="AO31" s="50">
        <v>4</v>
      </c>
      <c r="AP31" s="50">
        <v>4</v>
      </c>
      <c r="AQ31" s="50">
        <v>3</v>
      </c>
      <c r="AR31" s="50">
        <v>4</v>
      </c>
      <c r="AS31" s="50">
        <v>4</v>
      </c>
      <c r="AT31" s="50">
        <v>4</v>
      </c>
      <c r="AU31" s="61">
        <f t="shared" si="2"/>
        <v>34</v>
      </c>
    </row>
    <row r="32" spans="1:47" x14ac:dyDescent="0.25">
      <c r="A32" s="43">
        <v>31</v>
      </c>
      <c r="B32" s="49" t="s">
        <v>358</v>
      </c>
      <c r="C32" s="55" t="s">
        <v>512</v>
      </c>
      <c r="D32" s="55" t="s">
        <v>123</v>
      </c>
      <c r="E32" s="52">
        <f>VLOOKUP(B32,'Nilai Raport'!$B$2:$D$215,3,0)</f>
        <v>83.769230769230774</v>
      </c>
      <c r="F32" s="45" cm="1">
        <f t="array" ref="F32">ROUND(E32:E32,0)</f>
        <v>84</v>
      </c>
      <c r="G32" s="50">
        <v>5</v>
      </c>
      <c r="H32" s="49">
        <v>5</v>
      </c>
      <c r="I32" s="49">
        <v>5</v>
      </c>
      <c r="J32" s="50">
        <v>5</v>
      </c>
      <c r="K32" s="50">
        <v>5</v>
      </c>
      <c r="L32" s="50">
        <v>4</v>
      </c>
      <c r="M32" s="50">
        <v>5</v>
      </c>
      <c r="N32" s="49">
        <v>5</v>
      </c>
      <c r="O32" s="49">
        <v>5</v>
      </c>
      <c r="P32" s="50">
        <v>5</v>
      </c>
      <c r="Q32" s="59">
        <f t="shared" si="0"/>
        <v>49</v>
      </c>
      <c r="R32" s="50">
        <v>4</v>
      </c>
      <c r="S32" s="50">
        <v>5</v>
      </c>
      <c r="T32" s="50">
        <v>5</v>
      </c>
      <c r="U32" s="50">
        <v>5</v>
      </c>
      <c r="V32" s="50">
        <v>5</v>
      </c>
      <c r="W32" s="50">
        <v>5</v>
      </c>
      <c r="X32" s="50">
        <v>4</v>
      </c>
      <c r="Y32" s="50">
        <v>4</v>
      </c>
      <c r="Z32" s="50">
        <v>4</v>
      </c>
      <c r="AA32" s="50">
        <v>5</v>
      </c>
      <c r="AB32" s="50">
        <v>5</v>
      </c>
      <c r="AC32" s="50">
        <v>5</v>
      </c>
      <c r="AD32" s="50">
        <v>4</v>
      </c>
      <c r="AE32" s="50">
        <v>5</v>
      </c>
      <c r="AF32" s="50">
        <v>5</v>
      </c>
      <c r="AG32" s="50">
        <v>5</v>
      </c>
      <c r="AH32" s="49">
        <v>5</v>
      </c>
      <c r="AI32" s="50">
        <v>5</v>
      </c>
      <c r="AJ32" s="50">
        <v>5</v>
      </c>
      <c r="AK32" s="60">
        <f t="shared" si="1"/>
        <v>90</v>
      </c>
      <c r="AL32" s="49">
        <v>5</v>
      </c>
      <c r="AM32" s="50">
        <v>4</v>
      </c>
      <c r="AN32" s="50">
        <v>4</v>
      </c>
      <c r="AO32" s="49">
        <v>5</v>
      </c>
      <c r="AP32" s="49">
        <v>5</v>
      </c>
      <c r="AQ32" s="50">
        <v>5</v>
      </c>
      <c r="AR32" s="50">
        <v>5</v>
      </c>
      <c r="AS32" s="49">
        <v>5</v>
      </c>
      <c r="AT32" s="49">
        <v>5</v>
      </c>
      <c r="AU32" s="61">
        <f t="shared" si="2"/>
        <v>43</v>
      </c>
    </row>
    <row r="33" spans="1:47" x14ac:dyDescent="0.25">
      <c r="A33" s="43">
        <v>32</v>
      </c>
      <c r="B33" s="48" t="s">
        <v>360</v>
      </c>
      <c r="C33" s="54" t="s">
        <v>512</v>
      </c>
      <c r="D33" s="54" t="s">
        <v>123</v>
      </c>
      <c r="E33" s="52">
        <f>VLOOKUP(B33,'Nilai Raport'!$B$2:$D$215,3,0)</f>
        <v>82.307692307692307</v>
      </c>
      <c r="F33" s="45" cm="1">
        <f t="array" ref="F33">ROUND(E33:E33,0)</f>
        <v>82</v>
      </c>
      <c r="G33" s="50">
        <v>5</v>
      </c>
      <c r="H33" s="48">
        <v>4</v>
      </c>
      <c r="I33" s="48">
        <v>4</v>
      </c>
      <c r="J33" s="50">
        <v>4</v>
      </c>
      <c r="K33" s="50">
        <v>3</v>
      </c>
      <c r="L33" s="50">
        <v>3</v>
      </c>
      <c r="M33" s="50">
        <v>4</v>
      </c>
      <c r="N33" s="48">
        <v>4</v>
      </c>
      <c r="O33" s="48">
        <v>4</v>
      </c>
      <c r="P33" s="50">
        <v>3</v>
      </c>
      <c r="Q33" s="59">
        <f t="shared" si="0"/>
        <v>38</v>
      </c>
      <c r="R33" s="50">
        <v>5</v>
      </c>
      <c r="S33" s="50">
        <v>4</v>
      </c>
      <c r="T33" s="50">
        <v>3</v>
      </c>
      <c r="U33" s="50">
        <v>5</v>
      </c>
      <c r="V33" s="50">
        <v>4</v>
      </c>
      <c r="W33" s="50">
        <v>5</v>
      </c>
      <c r="X33" s="50">
        <v>4</v>
      </c>
      <c r="Y33" s="50">
        <v>5</v>
      </c>
      <c r="Z33" s="50">
        <v>5</v>
      </c>
      <c r="AA33" s="50">
        <v>5</v>
      </c>
      <c r="AB33" s="50">
        <v>5</v>
      </c>
      <c r="AC33" s="50">
        <v>5</v>
      </c>
      <c r="AD33" s="50">
        <v>5</v>
      </c>
      <c r="AE33" s="50">
        <v>5</v>
      </c>
      <c r="AF33" s="50">
        <v>5</v>
      </c>
      <c r="AG33" s="50">
        <v>5</v>
      </c>
      <c r="AH33" s="48">
        <v>5</v>
      </c>
      <c r="AI33" s="50">
        <v>5</v>
      </c>
      <c r="AJ33" s="50">
        <v>5</v>
      </c>
      <c r="AK33" s="60">
        <f t="shared" si="1"/>
        <v>90</v>
      </c>
      <c r="AL33" s="48">
        <v>4</v>
      </c>
      <c r="AM33" s="50">
        <v>3</v>
      </c>
      <c r="AN33" s="50">
        <v>3</v>
      </c>
      <c r="AO33" s="48">
        <v>3</v>
      </c>
      <c r="AP33" s="48">
        <v>4</v>
      </c>
      <c r="AQ33" s="50">
        <v>3</v>
      </c>
      <c r="AR33" s="50">
        <v>4</v>
      </c>
      <c r="AS33" s="48">
        <v>5</v>
      </c>
      <c r="AT33" s="48">
        <v>5</v>
      </c>
      <c r="AU33" s="61">
        <f t="shared" si="2"/>
        <v>34</v>
      </c>
    </row>
    <row r="34" spans="1:47" x14ac:dyDescent="0.25">
      <c r="A34" s="43">
        <v>33</v>
      </c>
      <c r="B34" s="49" t="s">
        <v>361</v>
      </c>
      <c r="C34" s="55" t="s">
        <v>511</v>
      </c>
      <c r="D34" s="55" t="s">
        <v>123</v>
      </c>
      <c r="E34" s="52">
        <f>VLOOKUP(B34,'Nilai Raport'!$B$2:$D$215,3,0)</f>
        <v>85.692307692307693</v>
      </c>
      <c r="F34" s="45" cm="1">
        <f t="array" ref="F34">ROUND(E34:E34,0)</f>
        <v>86</v>
      </c>
      <c r="G34" s="50">
        <v>4</v>
      </c>
      <c r="H34" s="49">
        <v>5</v>
      </c>
      <c r="I34" s="49">
        <v>5</v>
      </c>
      <c r="J34" s="50">
        <v>3</v>
      </c>
      <c r="K34" s="50">
        <v>2</v>
      </c>
      <c r="L34" s="50">
        <v>3</v>
      </c>
      <c r="M34" s="50">
        <v>2</v>
      </c>
      <c r="N34" s="49">
        <v>5</v>
      </c>
      <c r="O34" s="49">
        <v>5</v>
      </c>
      <c r="P34" s="50">
        <v>4</v>
      </c>
      <c r="Q34" s="59">
        <f t="shared" ref="Q34:Q65" si="3">SUM(G34:P34)</f>
        <v>38</v>
      </c>
      <c r="R34" s="50">
        <v>2</v>
      </c>
      <c r="S34" s="50">
        <v>3</v>
      </c>
      <c r="T34" s="50">
        <v>1</v>
      </c>
      <c r="U34" s="50">
        <v>1</v>
      </c>
      <c r="V34" s="50">
        <v>5</v>
      </c>
      <c r="W34" s="50">
        <v>3</v>
      </c>
      <c r="X34" s="50">
        <v>5</v>
      </c>
      <c r="Y34" s="50">
        <v>4</v>
      </c>
      <c r="Z34" s="50">
        <v>5</v>
      </c>
      <c r="AA34" s="50">
        <v>3</v>
      </c>
      <c r="AB34" s="50">
        <v>3</v>
      </c>
      <c r="AC34" s="50">
        <v>5</v>
      </c>
      <c r="AD34" s="50">
        <v>5</v>
      </c>
      <c r="AE34" s="50">
        <v>4</v>
      </c>
      <c r="AF34" s="50">
        <v>5</v>
      </c>
      <c r="AG34" s="50">
        <v>5</v>
      </c>
      <c r="AH34" s="49">
        <v>4</v>
      </c>
      <c r="AI34" s="50">
        <v>3</v>
      </c>
      <c r="AJ34" s="50">
        <v>4</v>
      </c>
      <c r="AK34" s="60">
        <f t="shared" ref="AK34:AK65" si="4">SUM(R34:AJ34)</f>
        <v>70</v>
      </c>
      <c r="AL34" s="49">
        <v>5</v>
      </c>
      <c r="AM34" s="50">
        <v>2</v>
      </c>
      <c r="AN34" s="50">
        <v>2</v>
      </c>
      <c r="AO34" s="49">
        <v>4</v>
      </c>
      <c r="AP34" s="49">
        <v>4</v>
      </c>
      <c r="AQ34" s="50">
        <v>5</v>
      </c>
      <c r="AR34" s="50">
        <v>4</v>
      </c>
      <c r="AS34" s="49">
        <v>5</v>
      </c>
      <c r="AT34" s="49">
        <v>5</v>
      </c>
      <c r="AU34" s="61">
        <f t="shared" ref="AU34:AU65" si="5">SUM(AL34:AT34)</f>
        <v>36</v>
      </c>
    </row>
    <row r="35" spans="1:47" x14ac:dyDescent="0.25">
      <c r="A35" s="43">
        <v>34</v>
      </c>
      <c r="B35" s="48" t="s">
        <v>332</v>
      </c>
      <c r="C35" s="54" t="s">
        <v>511</v>
      </c>
      <c r="D35" s="54" t="s">
        <v>123</v>
      </c>
      <c r="E35" s="52">
        <f>VLOOKUP(B35,'Nilai Raport'!$B$2:$D$215,3,0)</f>
        <v>84.692307692307693</v>
      </c>
      <c r="F35" s="45" cm="1">
        <f t="array" ref="F35">ROUND(E35:E35,0)</f>
        <v>85</v>
      </c>
      <c r="G35" s="50">
        <v>5</v>
      </c>
      <c r="H35" s="48">
        <v>5</v>
      </c>
      <c r="I35" s="48">
        <v>5</v>
      </c>
      <c r="J35" s="50">
        <v>4</v>
      </c>
      <c r="K35" s="50">
        <v>3</v>
      </c>
      <c r="L35" s="50">
        <v>4</v>
      </c>
      <c r="M35" s="50">
        <v>5</v>
      </c>
      <c r="N35" s="48">
        <v>5</v>
      </c>
      <c r="O35" s="48">
        <v>5</v>
      </c>
      <c r="P35" s="50">
        <v>5</v>
      </c>
      <c r="Q35" s="59">
        <f t="shared" si="3"/>
        <v>46</v>
      </c>
      <c r="R35" s="50">
        <v>5</v>
      </c>
      <c r="S35" s="50">
        <v>4</v>
      </c>
      <c r="T35" s="50">
        <v>5</v>
      </c>
      <c r="U35" s="50">
        <v>5</v>
      </c>
      <c r="V35" s="50">
        <v>5</v>
      </c>
      <c r="W35" s="50">
        <v>4</v>
      </c>
      <c r="X35" s="50">
        <v>5</v>
      </c>
      <c r="Y35" s="50">
        <v>4</v>
      </c>
      <c r="Z35" s="50">
        <v>4</v>
      </c>
      <c r="AA35" s="50">
        <v>5</v>
      </c>
      <c r="AB35" s="50">
        <v>3</v>
      </c>
      <c r="AC35" s="50">
        <v>5</v>
      </c>
      <c r="AD35" s="50">
        <v>3</v>
      </c>
      <c r="AE35" s="50">
        <v>5</v>
      </c>
      <c r="AF35" s="50">
        <v>5</v>
      </c>
      <c r="AG35" s="50">
        <v>5</v>
      </c>
      <c r="AH35" s="48">
        <v>5</v>
      </c>
      <c r="AI35" s="50">
        <v>3</v>
      </c>
      <c r="AJ35" s="50">
        <v>5</v>
      </c>
      <c r="AK35" s="60">
        <f t="shared" si="4"/>
        <v>85</v>
      </c>
      <c r="AL35" s="48">
        <v>5</v>
      </c>
      <c r="AM35" s="50">
        <v>2</v>
      </c>
      <c r="AN35" s="50">
        <v>5</v>
      </c>
      <c r="AO35" s="48">
        <v>5</v>
      </c>
      <c r="AP35" s="48">
        <v>5</v>
      </c>
      <c r="AQ35" s="50">
        <v>5</v>
      </c>
      <c r="AR35" s="50">
        <v>5</v>
      </c>
      <c r="AS35" s="48">
        <v>5</v>
      </c>
      <c r="AT35" s="48">
        <v>5</v>
      </c>
      <c r="AU35" s="61">
        <f t="shared" si="5"/>
        <v>42</v>
      </c>
    </row>
    <row r="36" spans="1:47" x14ac:dyDescent="0.25">
      <c r="A36" s="43">
        <v>35</v>
      </c>
      <c r="B36" s="48" t="s">
        <v>334</v>
      </c>
      <c r="C36" s="54" t="s">
        <v>511</v>
      </c>
      <c r="D36" s="54" t="s">
        <v>123</v>
      </c>
      <c r="E36" s="52">
        <f>VLOOKUP(B36,'Nilai Raport'!$B$2:$D$215,3,0)</f>
        <v>82.692307692307693</v>
      </c>
      <c r="F36" s="45" cm="1">
        <f t="array" ref="F36">ROUND(E36:E36,0)</f>
        <v>83</v>
      </c>
      <c r="G36" s="50">
        <v>3</v>
      </c>
      <c r="H36" s="48">
        <v>5</v>
      </c>
      <c r="I36" s="48">
        <v>5</v>
      </c>
      <c r="J36" s="50">
        <v>5</v>
      </c>
      <c r="K36" s="50">
        <v>3</v>
      </c>
      <c r="L36" s="50">
        <v>4</v>
      </c>
      <c r="M36" s="50">
        <v>5</v>
      </c>
      <c r="N36" s="48">
        <v>5</v>
      </c>
      <c r="O36" s="48">
        <v>5</v>
      </c>
      <c r="P36" s="50">
        <v>5</v>
      </c>
      <c r="Q36" s="59">
        <f t="shared" si="3"/>
        <v>45</v>
      </c>
      <c r="R36" s="50">
        <v>5</v>
      </c>
      <c r="S36" s="50">
        <v>4</v>
      </c>
      <c r="T36" s="50">
        <v>5</v>
      </c>
      <c r="U36" s="50">
        <v>5</v>
      </c>
      <c r="V36" s="50">
        <v>5</v>
      </c>
      <c r="W36" s="50">
        <v>5</v>
      </c>
      <c r="X36" s="50">
        <v>4</v>
      </c>
      <c r="Y36" s="50">
        <v>5</v>
      </c>
      <c r="Z36" s="50">
        <v>5</v>
      </c>
      <c r="AA36" s="50">
        <v>5</v>
      </c>
      <c r="AB36" s="50">
        <v>5</v>
      </c>
      <c r="AC36" s="50">
        <v>5</v>
      </c>
      <c r="AD36" s="50">
        <v>5</v>
      </c>
      <c r="AE36" s="50">
        <v>5</v>
      </c>
      <c r="AF36" s="50">
        <v>5</v>
      </c>
      <c r="AG36" s="50">
        <v>4</v>
      </c>
      <c r="AH36" s="48">
        <v>5</v>
      </c>
      <c r="AI36" s="50">
        <v>5</v>
      </c>
      <c r="AJ36" s="50">
        <v>5</v>
      </c>
      <c r="AK36" s="60">
        <f t="shared" si="4"/>
        <v>92</v>
      </c>
      <c r="AL36" s="48">
        <v>5</v>
      </c>
      <c r="AM36" s="50">
        <v>5</v>
      </c>
      <c r="AN36" s="50">
        <v>5</v>
      </c>
      <c r="AO36" s="48">
        <v>5</v>
      </c>
      <c r="AP36" s="48">
        <v>5</v>
      </c>
      <c r="AQ36" s="50">
        <v>5</v>
      </c>
      <c r="AR36" s="50">
        <v>5</v>
      </c>
      <c r="AS36" s="48">
        <v>5</v>
      </c>
      <c r="AT36" s="48">
        <v>5</v>
      </c>
      <c r="AU36" s="61">
        <f t="shared" si="5"/>
        <v>45</v>
      </c>
    </row>
    <row r="37" spans="1:47" x14ac:dyDescent="0.25">
      <c r="A37" s="43">
        <v>36</v>
      </c>
      <c r="B37" s="49" t="s">
        <v>335</v>
      </c>
      <c r="C37" s="55" t="s">
        <v>512</v>
      </c>
      <c r="D37" s="55" t="s">
        <v>123</v>
      </c>
      <c r="E37" s="52">
        <f>VLOOKUP(B37,'Nilai Raport'!$B$2:$D$215,3,0)</f>
        <v>81.692307692307693</v>
      </c>
      <c r="F37" s="45" cm="1">
        <f t="array" ref="F37">ROUND(E37:E37,0)</f>
        <v>82</v>
      </c>
      <c r="G37" s="50">
        <v>3</v>
      </c>
      <c r="H37" s="49">
        <v>2</v>
      </c>
      <c r="I37" s="49">
        <v>4</v>
      </c>
      <c r="J37" s="50">
        <v>4</v>
      </c>
      <c r="K37" s="50">
        <v>2</v>
      </c>
      <c r="L37" s="50">
        <v>2</v>
      </c>
      <c r="M37" s="50">
        <v>3</v>
      </c>
      <c r="N37" s="49">
        <v>4</v>
      </c>
      <c r="O37" s="49">
        <v>4</v>
      </c>
      <c r="P37" s="50">
        <v>3</v>
      </c>
      <c r="Q37" s="59">
        <f t="shared" si="3"/>
        <v>31</v>
      </c>
      <c r="R37" s="50">
        <v>3</v>
      </c>
      <c r="S37" s="50">
        <v>2</v>
      </c>
      <c r="T37" s="50">
        <v>3</v>
      </c>
      <c r="U37" s="50">
        <v>2</v>
      </c>
      <c r="V37" s="50">
        <v>3</v>
      </c>
      <c r="W37" s="50">
        <v>1</v>
      </c>
      <c r="X37" s="50">
        <v>3</v>
      </c>
      <c r="Y37" s="50">
        <v>2</v>
      </c>
      <c r="Z37" s="50">
        <v>4</v>
      </c>
      <c r="AA37" s="50">
        <v>2</v>
      </c>
      <c r="AB37" s="50">
        <v>3</v>
      </c>
      <c r="AC37" s="50">
        <v>3</v>
      </c>
      <c r="AD37" s="50">
        <v>4</v>
      </c>
      <c r="AE37" s="50">
        <v>2</v>
      </c>
      <c r="AF37" s="50">
        <v>3</v>
      </c>
      <c r="AG37" s="50">
        <v>3</v>
      </c>
      <c r="AH37" s="49">
        <v>2</v>
      </c>
      <c r="AI37" s="50">
        <v>3</v>
      </c>
      <c r="AJ37" s="50">
        <v>3</v>
      </c>
      <c r="AK37" s="60">
        <f t="shared" si="4"/>
        <v>51</v>
      </c>
      <c r="AL37" s="49">
        <v>3</v>
      </c>
      <c r="AM37" s="50">
        <v>3</v>
      </c>
      <c r="AN37" s="50">
        <v>3</v>
      </c>
      <c r="AO37" s="49">
        <v>4</v>
      </c>
      <c r="AP37" s="49">
        <v>3</v>
      </c>
      <c r="AQ37" s="50">
        <v>3</v>
      </c>
      <c r="AR37" s="50">
        <v>4</v>
      </c>
      <c r="AS37" s="49">
        <v>4</v>
      </c>
      <c r="AT37" s="49">
        <v>5</v>
      </c>
      <c r="AU37" s="61">
        <f t="shared" si="5"/>
        <v>32</v>
      </c>
    </row>
    <row r="38" spans="1:47" x14ac:dyDescent="0.25">
      <c r="A38" s="43">
        <v>37</v>
      </c>
      <c r="B38" s="48" t="s">
        <v>362</v>
      </c>
      <c r="C38" s="54" t="s">
        <v>512</v>
      </c>
      <c r="D38" s="54" t="s">
        <v>123</v>
      </c>
      <c r="E38" s="52">
        <f>VLOOKUP(B38,'Nilai Raport'!$B$2:$D$215,3,0)</f>
        <v>82.07692307692308</v>
      </c>
      <c r="F38" s="45" cm="1">
        <f t="array" ref="F38">ROUND(E38:E38,0)</f>
        <v>82</v>
      </c>
      <c r="G38" s="50">
        <v>5</v>
      </c>
      <c r="H38" s="48">
        <v>5</v>
      </c>
      <c r="I38" s="48">
        <v>5</v>
      </c>
      <c r="J38" s="50">
        <v>4</v>
      </c>
      <c r="K38" s="50">
        <v>5</v>
      </c>
      <c r="L38" s="50">
        <v>5</v>
      </c>
      <c r="M38" s="50">
        <v>5</v>
      </c>
      <c r="N38" s="48">
        <v>5</v>
      </c>
      <c r="O38" s="48">
        <v>5</v>
      </c>
      <c r="P38" s="50">
        <v>5</v>
      </c>
      <c r="Q38" s="59">
        <f t="shared" si="3"/>
        <v>49</v>
      </c>
      <c r="R38" s="50">
        <v>5</v>
      </c>
      <c r="S38" s="50">
        <v>5</v>
      </c>
      <c r="T38" s="50">
        <v>5</v>
      </c>
      <c r="U38" s="50">
        <v>3</v>
      </c>
      <c r="V38" s="50">
        <v>5</v>
      </c>
      <c r="W38" s="50">
        <v>4</v>
      </c>
      <c r="X38" s="50">
        <v>5</v>
      </c>
      <c r="Y38" s="50">
        <v>5</v>
      </c>
      <c r="Z38" s="50">
        <v>5</v>
      </c>
      <c r="AA38" s="50">
        <v>5</v>
      </c>
      <c r="AB38" s="50">
        <v>5</v>
      </c>
      <c r="AC38" s="50">
        <v>5</v>
      </c>
      <c r="AD38" s="50">
        <v>5</v>
      </c>
      <c r="AE38" s="50">
        <v>5</v>
      </c>
      <c r="AF38" s="50">
        <v>5</v>
      </c>
      <c r="AG38" s="50">
        <v>5</v>
      </c>
      <c r="AH38" s="48">
        <v>5</v>
      </c>
      <c r="AI38" s="50">
        <v>5</v>
      </c>
      <c r="AJ38" s="50">
        <v>5</v>
      </c>
      <c r="AK38" s="60">
        <f t="shared" si="4"/>
        <v>92</v>
      </c>
      <c r="AL38" s="48">
        <v>5</v>
      </c>
      <c r="AM38" s="50">
        <v>4</v>
      </c>
      <c r="AN38" s="50">
        <v>5</v>
      </c>
      <c r="AO38" s="48">
        <v>5</v>
      </c>
      <c r="AP38" s="48">
        <v>5</v>
      </c>
      <c r="AQ38" s="50">
        <v>5</v>
      </c>
      <c r="AR38" s="50">
        <v>5</v>
      </c>
      <c r="AS38" s="48">
        <v>5</v>
      </c>
      <c r="AT38" s="48">
        <v>5</v>
      </c>
      <c r="AU38" s="61">
        <f t="shared" si="5"/>
        <v>44</v>
      </c>
    </row>
    <row r="39" spans="1:47" x14ac:dyDescent="0.25">
      <c r="A39" s="43">
        <v>38</v>
      </c>
      <c r="B39" s="48" t="s">
        <v>363</v>
      </c>
      <c r="C39" s="54" t="s">
        <v>512</v>
      </c>
      <c r="D39" s="54" t="s">
        <v>123</v>
      </c>
      <c r="E39" s="52">
        <f>VLOOKUP(B39,'Nilai Raport'!$B$2:$D$215,3,0)</f>
        <v>82.307692307692307</v>
      </c>
      <c r="F39" s="45" cm="1">
        <f t="array" ref="F39">ROUND(E39:E39,0)</f>
        <v>82</v>
      </c>
      <c r="G39" s="50">
        <v>4</v>
      </c>
      <c r="H39" s="48">
        <v>5</v>
      </c>
      <c r="I39" s="48">
        <v>5</v>
      </c>
      <c r="J39" s="50">
        <v>5</v>
      </c>
      <c r="K39" s="50">
        <v>3</v>
      </c>
      <c r="L39" s="50">
        <v>4</v>
      </c>
      <c r="M39" s="50">
        <v>4</v>
      </c>
      <c r="N39" s="48">
        <v>5</v>
      </c>
      <c r="O39" s="48">
        <v>5</v>
      </c>
      <c r="P39" s="50">
        <v>5</v>
      </c>
      <c r="Q39" s="59">
        <f t="shared" si="3"/>
        <v>45</v>
      </c>
      <c r="R39" s="50">
        <v>4</v>
      </c>
      <c r="S39" s="50">
        <v>3</v>
      </c>
      <c r="T39" s="50">
        <v>3</v>
      </c>
      <c r="U39" s="50">
        <v>4</v>
      </c>
      <c r="V39" s="50">
        <v>5</v>
      </c>
      <c r="W39" s="50">
        <v>5</v>
      </c>
      <c r="X39" s="50">
        <v>4</v>
      </c>
      <c r="Y39" s="50">
        <v>4</v>
      </c>
      <c r="Z39" s="50">
        <v>5</v>
      </c>
      <c r="AA39" s="50">
        <v>5</v>
      </c>
      <c r="AB39" s="50">
        <v>3</v>
      </c>
      <c r="AC39" s="50">
        <v>5</v>
      </c>
      <c r="AD39" s="50">
        <v>4</v>
      </c>
      <c r="AE39" s="50">
        <v>5</v>
      </c>
      <c r="AF39" s="50">
        <v>5</v>
      </c>
      <c r="AG39" s="50">
        <v>5</v>
      </c>
      <c r="AH39" s="48">
        <v>5</v>
      </c>
      <c r="AI39" s="50">
        <v>4</v>
      </c>
      <c r="AJ39" s="50">
        <v>5</v>
      </c>
      <c r="AK39" s="60">
        <f t="shared" si="4"/>
        <v>83</v>
      </c>
      <c r="AL39" s="48">
        <v>5</v>
      </c>
      <c r="AM39" s="50">
        <v>4</v>
      </c>
      <c r="AN39" s="50">
        <v>3</v>
      </c>
      <c r="AO39" s="48">
        <v>5</v>
      </c>
      <c r="AP39" s="48">
        <v>5</v>
      </c>
      <c r="AQ39" s="50">
        <v>5</v>
      </c>
      <c r="AR39" s="50">
        <v>5</v>
      </c>
      <c r="AS39" s="48">
        <v>5</v>
      </c>
      <c r="AT39" s="48">
        <v>5</v>
      </c>
      <c r="AU39" s="61">
        <f t="shared" si="5"/>
        <v>42</v>
      </c>
    </row>
    <row r="40" spans="1:47" x14ac:dyDescent="0.25">
      <c r="A40" s="43">
        <v>39</v>
      </c>
      <c r="B40" s="49" t="s">
        <v>337</v>
      </c>
      <c r="C40" s="55" t="s">
        <v>512</v>
      </c>
      <c r="D40" s="55" t="s">
        <v>123</v>
      </c>
      <c r="E40" s="52">
        <f>VLOOKUP(B40,'Nilai Raport'!$B$2:$D$215,3,0)</f>
        <v>84.461538461538467</v>
      </c>
      <c r="F40" s="45" cm="1">
        <f t="array" ref="F40">ROUND(E40:E40,0)</f>
        <v>84</v>
      </c>
      <c r="G40" s="50">
        <v>4</v>
      </c>
      <c r="H40" s="49">
        <v>4</v>
      </c>
      <c r="I40" s="49">
        <v>5</v>
      </c>
      <c r="J40" s="50">
        <v>4</v>
      </c>
      <c r="K40" s="50">
        <v>3</v>
      </c>
      <c r="L40" s="50">
        <v>3</v>
      </c>
      <c r="M40" s="50">
        <v>5</v>
      </c>
      <c r="N40" s="49">
        <v>4</v>
      </c>
      <c r="O40" s="49">
        <v>5</v>
      </c>
      <c r="P40" s="50">
        <v>5</v>
      </c>
      <c r="Q40" s="59">
        <f t="shared" si="3"/>
        <v>42</v>
      </c>
      <c r="R40" s="50">
        <v>4</v>
      </c>
      <c r="S40" s="50">
        <v>4</v>
      </c>
      <c r="T40" s="50">
        <v>5</v>
      </c>
      <c r="U40" s="50">
        <v>5</v>
      </c>
      <c r="V40" s="50">
        <v>5</v>
      </c>
      <c r="W40" s="50">
        <v>5</v>
      </c>
      <c r="X40" s="50">
        <v>5</v>
      </c>
      <c r="Y40" s="50">
        <v>5</v>
      </c>
      <c r="Z40" s="50">
        <v>5</v>
      </c>
      <c r="AA40" s="50">
        <v>5</v>
      </c>
      <c r="AB40" s="50">
        <v>5</v>
      </c>
      <c r="AC40" s="50">
        <v>5</v>
      </c>
      <c r="AD40" s="50">
        <v>4</v>
      </c>
      <c r="AE40" s="50">
        <v>5</v>
      </c>
      <c r="AF40" s="50">
        <v>5</v>
      </c>
      <c r="AG40" s="50">
        <v>5</v>
      </c>
      <c r="AH40" s="49">
        <v>5</v>
      </c>
      <c r="AI40" s="50">
        <v>5</v>
      </c>
      <c r="AJ40" s="50">
        <v>4</v>
      </c>
      <c r="AK40" s="60">
        <f t="shared" si="4"/>
        <v>91</v>
      </c>
      <c r="AL40" s="49">
        <v>5</v>
      </c>
      <c r="AM40" s="50">
        <v>4</v>
      </c>
      <c r="AN40" s="50">
        <v>5</v>
      </c>
      <c r="AO40" s="49">
        <v>4</v>
      </c>
      <c r="AP40" s="49">
        <v>4</v>
      </c>
      <c r="AQ40" s="50">
        <v>5</v>
      </c>
      <c r="AR40" s="50">
        <v>5</v>
      </c>
      <c r="AS40" s="49">
        <v>5</v>
      </c>
      <c r="AT40" s="49">
        <v>5</v>
      </c>
      <c r="AU40" s="61">
        <f t="shared" si="5"/>
        <v>42</v>
      </c>
    </row>
    <row r="41" spans="1:47" x14ac:dyDescent="0.25">
      <c r="A41" s="43">
        <v>40</v>
      </c>
      <c r="B41" s="48" t="s">
        <v>338</v>
      </c>
      <c r="C41" s="54" t="s">
        <v>512</v>
      </c>
      <c r="D41" s="54" t="s">
        <v>123</v>
      </c>
      <c r="E41" s="52">
        <f>VLOOKUP(B41,'Nilai Raport'!$B$2:$D$215,3,0)</f>
        <v>83.07692307692308</v>
      </c>
      <c r="F41" s="45" cm="1">
        <f t="array" ref="F41">ROUND(E41:E41,0)</f>
        <v>83</v>
      </c>
      <c r="G41" s="50">
        <v>5</v>
      </c>
      <c r="H41" s="48">
        <v>5</v>
      </c>
      <c r="I41" s="48">
        <v>5</v>
      </c>
      <c r="J41" s="50">
        <v>5</v>
      </c>
      <c r="K41" s="50">
        <v>3</v>
      </c>
      <c r="L41" s="50">
        <v>5</v>
      </c>
      <c r="M41" s="50">
        <v>3</v>
      </c>
      <c r="N41" s="48">
        <v>5</v>
      </c>
      <c r="O41" s="48">
        <v>5</v>
      </c>
      <c r="P41" s="50">
        <v>5</v>
      </c>
      <c r="Q41" s="59">
        <f t="shared" si="3"/>
        <v>46</v>
      </c>
      <c r="R41" s="50">
        <v>4</v>
      </c>
      <c r="S41" s="50">
        <v>5</v>
      </c>
      <c r="T41" s="50">
        <v>5</v>
      </c>
      <c r="U41" s="50">
        <v>5</v>
      </c>
      <c r="V41" s="50">
        <v>5</v>
      </c>
      <c r="W41" s="50">
        <v>5</v>
      </c>
      <c r="X41" s="50">
        <v>5</v>
      </c>
      <c r="Y41" s="50">
        <v>5</v>
      </c>
      <c r="Z41" s="50">
        <v>5</v>
      </c>
      <c r="AA41" s="50">
        <v>5</v>
      </c>
      <c r="AB41" s="50">
        <v>5</v>
      </c>
      <c r="AC41" s="50">
        <v>5</v>
      </c>
      <c r="AD41" s="50">
        <v>5</v>
      </c>
      <c r="AE41" s="50">
        <v>5</v>
      </c>
      <c r="AF41" s="50">
        <v>5</v>
      </c>
      <c r="AG41" s="50">
        <v>5</v>
      </c>
      <c r="AH41" s="48">
        <v>5</v>
      </c>
      <c r="AI41" s="50">
        <v>5</v>
      </c>
      <c r="AJ41" s="50">
        <v>5</v>
      </c>
      <c r="AK41" s="60">
        <f t="shared" si="4"/>
        <v>94</v>
      </c>
      <c r="AL41" s="48">
        <v>5</v>
      </c>
      <c r="AM41" s="50">
        <v>3</v>
      </c>
      <c r="AN41" s="50">
        <v>4</v>
      </c>
      <c r="AO41" s="48">
        <v>5</v>
      </c>
      <c r="AP41" s="48">
        <v>5</v>
      </c>
      <c r="AQ41" s="50">
        <v>5</v>
      </c>
      <c r="AR41" s="50">
        <v>5</v>
      </c>
      <c r="AS41" s="48">
        <v>5</v>
      </c>
      <c r="AT41" s="48">
        <v>4</v>
      </c>
      <c r="AU41" s="61">
        <f t="shared" si="5"/>
        <v>41</v>
      </c>
    </row>
    <row r="42" spans="1:47" x14ac:dyDescent="0.25">
      <c r="A42" s="43">
        <v>41</v>
      </c>
      <c r="B42" s="49" t="s">
        <v>339</v>
      </c>
      <c r="C42" s="55" t="s">
        <v>512</v>
      </c>
      <c r="D42" s="55" t="s">
        <v>123</v>
      </c>
      <c r="E42" s="52">
        <f>VLOOKUP(B42,'Nilai Raport'!$B$2:$D$215,3,0)</f>
        <v>82.461538461538467</v>
      </c>
      <c r="F42" s="45" cm="1">
        <f t="array" ref="F42">ROUND(E42:E42,0)</f>
        <v>82</v>
      </c>
      <c r="G42" s="50">
        <v>5</v>
      </c>
      <c r="H42" s="49">
        <v>4</v>
      </c>
      <c r="I42" s="49">
        <v>4</v>
      </c>
      <c r="J42" s="50">
        <v>3</v>
      </c>
      <c r="K42" s="50">
        <v>2</v>
      </c>
      <c r="L42" s="50">
        <v>3</v>
      </c>
      <c r="M42" s="50">
        <v>5</v>
      </c>
      <c r="N42" s="49">
        <v>4</v>
      </c>
      <c r="O42" s="49">
        <v>4</v>
      </c>
      <c r="P42" s="50">
        <v>3</v>
      </c>
      <c r="Q42" s="59">
        <f t="shared" si="3"/>
        <v>37</v>
      </c>
      <c r="R42" s="50">
        <v>5</v>
      </c>
      <c r="S42" s="50">
        <v>5</v>
      </c>
      <c r="T42" s="50">
        <v>4</v>
      </c>
      <c r="U42" s="50">
        <v>4</v>
      </c>
      <c r="V42" s="50">
        <v>5</v>
      </c>
      <c r="W42" s="50">
        <v>4</v>
      </c>
      <c r="X42" s="50">
        <v>4</v>
      </c>
      <c r="Y42" s="50">
        <v>5</v>
      </c>
      <c r="Z42" s="50">
        <v>4</v>
      </c>
      <c r="AA42" s="50">
        <v>5</v>
      </c>
      <c r="AB42" s="50">
        <v>4</v>
      </c>
      <c r="AC42" s="50">
        <v>5</v>
      </c>
      <c r="AD42" s="50">
        <v>5</v>
      </c>
      <c r="AE42" s="50">
        <v>5</v>
      </c>
      <c r="AF42" s="50">
        <v>4</v>
      </c>
      <c r="AG42" s="50">
        <v>4</v>
      </c>
      <c r="AH42" s="49">
        <v>5</v>
      </c>
      <c r="AI42" s="50">
        <v>5</v>
      </c>
      <c r="AJ42" s="50">
        <v>5</v>
      </c>
      <c r="AK42" s="60">
        <f t="shared" si="4"/>
        <v>87</v>
      </c>
      <c r="AL42" s="49">
        <v>4</v>
      </c>
      <c r="AM42" s="50">
        <v>3</v>
      </c>
      <c r="AN42" s="50">
        <v>3</v>
      </c>
      <c r="AO42" s="49">
        <v>4</v>
      </c>
      <c r="AP42" s="49">
        <v>4</v>
      </c>
      <c r="AQ42" s="50">
        <v>3</v>
      </c>
      <c r="AR42" s="50">
        <v>5</v>
      </c>
      <c r="AS42" s="49">
        <v>5</v>
      </c>
      <c r="AT42" s="49">
        <v>4</v>
      </c>
      <c r="AU42" s="61">
        <f t="shared" si="5"/>
        <v>35</v>
      </c>
    </row>
    <row r="43" spans="1:47" x14ac:dyDescent="0.25">
      <c r="A43" s="43">
        <v>42</v>
      </c>
      <c r="B43" s="48" t="s">
        <v>365</v>
      </c>
      <c r="C43" s="54" t="s">
        <v>512</v>
      </c>
      <c r="D43" s="54" t="s">
        <v>123</v>
      </c>
      <c r="E43" s="52">
        <f>VLOOKUP(B43,'Nilai Raport'!$B$2:$D$215,3,0)</f>
        <v>82.84615384615384</v>
      </c>
      <c r="F43" s="45" cm="1">
        <f t="array" ref="F43">ROUND(E43:E43,0)</f>
        <v>83</v>
      </c>
      <c r="G43" s="50">
        <v>4</v>
      </c>
      <c r="H43" s="48">
        <v>4</v>
      </c>
      <c r="I43" s="48">
        <v>5</v>
      </c>
      <c r="J43" s="50">
        <v>3</v>
      </c>
      <c r="K43" s="50">
        <v>2</v>
      </c>
      <c r="L43" s="50">
        <v>3</v>
      </c>
      <c r="M43" s="50">
        <v>5</v>
      </c>
      <c r="N43" s="48">
        <v>3</v>
      </c>
      <c r="O43" s="48">
        <v>4</v>
      </c>
      <c r="P43" s="50">
        <v>3</v>
      </c>
      <c r="Q43" s="59">
        <f t="shared" si="3"/>
        <v>36</v>
      </c>
      <c r="R43" s="50">
        <v>4</v>
      </c>
      <c r="S43" s="50">
        <v>5</v>
      </c>
      <c r="T43" s="50">
        <v>5</v>
      </c>
      <c r="U43" s="50">
        <v>5</v>
      </c>
      <c r="V43" s="50">
        <v>5</v>
      </c>
      <c r="W43" s="50">
        <v>5</v>
      </c>
      <c r="X43" s="50">
        <v>5</v>
      </c>
      <c r="Y43" s="50">
        <v>5</v>
      </c>
      <c r="Z43" s="50">
        <v>5</v>
      </c>
      <c r="AA43" s="50">
        <v>5</v>
      </c>
      <c r="AB43" s="50">
        <v>5</v>
      </c>
      <c r="AC43" s="50">
        <v>5</v>
      </c>
      <c r="AD43" s="50">
        <v>4</v>
      </c>
      <c r="AE43" s="50">
        <v>5</v>
      </c>
      <c r="AF43" s="50">
        <v>5</v>
      </c>
      <c r="AG43" s="50">
        <v>5</v>
      </c>
      <c r="AH43" s="48">
        <v>5</v>
      </c>
      <c r="AI43" s="50">
        <v>5</v>
      </c>
      <c r="AJ43" s="50">
        <v>5</v>
      </c>
      <c r="AK43" s="60">
        <f t="shared" si="4"/>
        <v>93</v>
      </c>
      <c r="AL43" s="48">
        <v>5</v>
      </c>
      <c r="AM43" s="50">
        <v>5</v>
      </c>
      <c r="AN43" s="50">
        <v>4</v>
      </c>
      <c r="AO43" s="48">
        <v>5</v>
      </c>
      <c r="AP43" s="48">
        <v>5</v>
      </c>
      <c r="AQ43" s="50">
        <v>5</v>
      </c>
      <c r="AR43" s="50">
        <v>5</v>
      </c>
      <c r="AS43" s="48">
        <v>5</v>
      </c>
      <c r="AT43" s="48">
        <v>5</v>
      </c>
      <c r="AU43" s="61">
        <f t="shared" si="5"/>
        <v>44</v>
      </c>
    </row>
    <row r="44" spans="1:47" x14ac:dyDescent="0.25">
      <c r="A44" s="43">
        <v>43</v>
      </c>
      <c r="B44" s="49" t="s">
        <v>366</v>
      </c>
      <c r="C44" s="55" t="s">
        <v>512</v>
      </c>
      <c r="D44" s="55" t="s">
        <v>123</v>
      </c>
      <c r="E44" s="52">
        <f>VLOOKUP(B44,'Nilai Raport'!$B$2:$D$215,3,0)</f>
        <v>82.15384615384616</v>
      </c>
      <c r="F44" s="45" cm="1">
        <f t="array" ref="F44">ROUND(E44:E44,0)</f>
        <v>82</v>
      </c>
      <c r="G44" s="50">
        <v>5</v>
      </c>
      <c r="H44" s="49">
        <v>5</v>
      </c>
      <c r="I44" s="49">
        <v>4</v>
      </c>
      <c r="J44" s="50">
        <v>5</v>
      </c>
      <c r="K44" s="50">
        <v>4</v>
      </c>
      <c r="L44" s="50">
        <v>5</v>
      </c>
      <c r="M44" s="50">
        <v>5</v>
      </c>
      <c r="N44" s="49">
        <v>5</v>
      </c>
      <c r="O44" s="49">
        <v>5</v>
      </c>
      <c r="P44" s="50">
        <v>5</v>
      </c>
      <c r="Q44" s="59">
        <f t="shared" si="3"/>
        <v>48</v>
      </c>
      <c r="R44" s="50">
        <v>4</v>
      </c>
      <c r="S44" s="50">
        <v>5</v>
      </c>
      <c r="T44" s="50">
        <v>4</v>
      </c>
      <c r="U44" s="50">
        <v>5</v>
      </c>
      <c r="V44" s="50">
        <v>4</v>
      </c>
      <c r="W44" s="50">
        <v>5</v>
      </c>
      <c r="X44" s="50">
        <v>5</v>
      </c>
      <c r="Y44" s="50">
        <v>5</v>
      </c>
      <c r="Z44" s="50">
        <v>5</v>
      </c>
      <c r="AA44" s="50">
        <v>5</v>
      </c>
      <c r="AB44" s="50">
        <v>5</v>
      </c>
      <c r="AC44" s="50">
        <v>5</v>
      </c>
      <c r="AD44" s="50">
        <v>5</v>
      </c>
      <c r="AE44" s="50">
        <v>5</v>
      </c>
      <c r="AF44" s="50">
        <v>5</v>
      </c>
      <c r="AG44" s="50">
        <v>5</v>
      </c>
      <c r="AH44" s="49">
        <v>5</v>
      </c>
      <c r="AI44" s="50">
        <v>5</v>
      </c>
      <c r="AJ44" s="50">
        <v>5</v>
      </c>
      <c r="AK44" s="60">
        <f t="shared" si="4"/>
        <v>92</v>
      </c>
      <c r="AL44" s="49">
        <v>4</v>
      </c>
      <c r="AM44" s="50">
        <v>3</v>
      </c>
      <c r="AN44" s="50">
        <v>3</v>
      </c>
      <c r="AO44" s="49">
        <v>4</v>
      </c>
      <c r="AP44" s="49">
        <v>4</v>
      </c>
      <c r="AQ44" s="50">
        <v>3</v>
      </c>
      <c r="AR44" s="50">
        <v>4</v>
      </c>
      <c r="AS44" s="49">
        <v>4</v>
      </c>
      <c r="AT44" s="49">
        <v>5</v>
      </c>
      <c r="AU44" s="61">
        <f t="shared" si="5"/>
        <v>34</v>
      </c>
    </row>
    <row r="45" spans="1:47" x14ac:dyDescent="0.25">
      <c r="A45" s="43">
        <v>44</v>
      </c>
      <c r="B45" s="42" t="s">
        <v>367</v>
      </c>
      <c r="C45" s="56" t="s">
        <v>512</v>
      </c>
      <c r="D45" s="56" t="s">
        <v>123</v>
      </c>
      <c r="E45" s="53">
        <f>VLOOKUP(B45,'Nilai Raport'!$B$2:$D$215,3,0)</f>
        <v>82.92307692307692</v>
      </c>
      <c r="F45" s="45" cm="1">
        <f t="array" ref="F45">ROUND(E45:E45,0)</f>
        <v>83</v>
      </c>
      <c r="G45" s="50">
        <v>3</v>
      </c>
      <c r="H45" s="50">
        <v>3</v>
      </c>
      <c r="I45" s="50">
        <v>3</v>
      </c>
      <c r="J45" s="50">
        <v>3</v>
      </c>
      <c r="K45" s="50">
        <v>2</v>
      </c>
      <c r="L45" s="50">
        <v>3</v>
      </c>
      <c r="M45" s="50">
        <v>2</v>
      </c>
      <c r="N45" s="50">
        <v>2</v>
      </c>
      <c r="O45" s="50">
        <v>3</v>
      </c>
      <c r="P45" s="50">
        <v>3</v>
      </c>
      <c r="Q45" s="45">
        <f t="shared" si="3"/>
        <v>27</v>
      </c>
      <c r="R45" s="50">
        <v>4</v>
      </c>
      <c r="S45" s="50">
        <v>2</v>
      </c>
      <c r="T45" s="50">
        <v>1</v>
      </c>
      <c r="U45" s="50">
        <v>3</v>
      </c>
      <c r="V45" s="50">
        <v>4</v>
      </c>
      <c r="W45" s="50">
        <v>3</v>
      </c>
      <c r="X45" s="50">
        <v>3</v>
      </c>
      <c r="Y45" s="50">
        <v>2</v>
      </c>
      <c r="Z45" s="50">
        <v>5</v>
      </c>
      <c r="AA45" s="50">
        <v>3</v>
      </c>
      <c r="AB45" s="50">
        <v>3</v>
      </c>
      <c r="AC45" s="50">
        <v>4</v>
      </c>
      <c r="AD45" s="50">
        <v>3</v>
      </c>
      <c r="AE45" s="50">
        <v>3</v>
      </c>
      <c r="AF45" s="50">
        <v>4</v>
      </c>
      <c r="AG45" s="50">
        <v>5</v>
      </c>
      <c r="AH45" s="50">
        <v>1</v>
      </c>
      <c r="AI45" s="50">
        <v>3</v>
      </c>
      <c r="AJ45" s="50">
        <v>4</v>
      </c>
      <c r="AK45" s="57">
        <f t="shared" si="4"/>
        <v>60</v>
      </c>
      <c r="AL45" s="50">
        <v>4</v>
      </c>
      <c r="AM45" s="50">
        <v>4</v>
      </c>
      <c r="AN45" s="50">
        <v>4</v>
      </c>
      <c r="AO45" s="50">
        <v>5</v>
      </c>
      <c r="AP45" s="50">
        <v>4</v>
      </c>
      <c r="AQ45" s="50">
        <v>5</v>
      </c>
      <c r="AR45" s="50">
        <v>4</v>
      </c>
      <c r="AS45" s="50">
        <v>5</v>
      </c>
      <c r="AT45" s="50">
        <v>5</v>
      </c>
      <c r="AU45" s="39">
        <f t="shared" si="5"/>
        <v>40</v>
      </c>
    </row>
    <row r="46" spans="1:47" x14ac:dyDescent="0.25">
      <c r="A46" s="43">
        <v>45</v>
      </c>
      <c r="B46" s="49" t="s">
        <v>368</v>
      </c>
      <c r="C46" s="55" t="s">
        <v>512</v>
      </c>
      <c r="D46" s="55" t="s">
        <v>123</v>
      </c>
      <c r="E46" s="52">
        <f>VLOOKUP(B46,'Nilai Raport'!$B$2:$D$215,3,0)</f>
        <v>83.230769230769226</v>
      </c>
      <c r="F46" s="45" cm="1">
        <f t="array" ref="F46">ROUND(E46:E46,0)</f>
        <v>83</v>
      </c>
      <c r="G46" s="50">
        <v>5</v>
      </c>
      <c r="H46" s="49">
        <v>5</v>
      </c>
      <c r="I46" s="49">
        <v>5</v>
      </c>
      <c r="J46" s="50">
        <v>5</v>
      </c>
      <c r="K46" s="50">
        <v>3</v>
      </c>
      <c r="L46" s="50">
        <v>4</v>
      </c>
      <c r="M46" s="50">
        <v>3</v>
      </c>
      <c r="N46" s="49">
        <v>4</v>
      </c>
      <c r="O46" s="49">
        <v>5</v>
      </c>
      <c r="P46" s="50">
        <v>5</v>
      </c>
      <c r="Q46" s="59">
        <f t="shared" si="3"/>
        <v>44</v>
      </c>
      <c r="R46" s="50">
        <v>3</v>
      </c>
      <c r="S46" s="50">
        <v>3</v>
      </c>
      <c r="T46" s="50">
        <v>3</v>
      </c>
      <c r="U46" s="50">
        <v>4</v>
      </c>
      <c r="V46" s="50">
        <v>5</v>
      </c>
      <c r="W46" s="50">
        <v>4</v>
      </c>
      <c r="X46" s="50">
        <v>3</v>
      </c>
      <c r="Y46" s="50">
        <v>4</v>
      </c>
      <c r="Z46" s="50">
        <v>4</v>
      </c>
      <c r="AA46" s="50">
        <v>4</v>
      </c>
      <c r="AB46" s="50">
        <v>5</v>
      </c>
      <c r="AC46" s="50">
        <v>5</v>
      </c>
      <c r="AD46" s="50">
        <v>5</v>
      </c>
      <c r="AE46" s="50">
        <v>5</v>
      </c>
      <c r="AF46" s="50">
        <v>5</v>
      </c>
      <c r="AG46" s="50">
        <v>4</v>
      </c>
      <c r="AH46" s="49">
        <v>5</v>
      </c>
      <c r="AI46" s="50">
        <v>5</v>
      </c>
      <c r="AJ46" s="50">
        <v>5</v>
      </c>
      <c r="AK46" s="60">
        <f t="shared" si="4"/>
        <v>81</v>
      </c>
      <c r="AL46" s="49">
        <v>4</v>
      </c>
      <c r="AM46" s="50">
        <v>3</v>
      </c>
      <c r="AN46" s="50">
        <v>3</v>
      </c>
      <c r="AO46" s="49">
        <v>4</v>
      </c>
      <c r="AP46" s="49">
        <v>4</v>
      </c>
      <c r="AQ46" s="50">
        <v>3</v>
      </c>
      <c r="AR46" s="50">
        <v>4</v>
      </c>
      <c r="AS46" s="49">
        <v>4</v>
      </c>
      <c r="AT46" s="49">
        <v>4</v>
      </c>
      <c r="AU46" s="61">
        <f t="shared" si="5"/>
        <v>33</v>
      </c>
    </row>
    <row r="47" spans="1:47" x14ac:dyDescent="0.25">
      <c r="A47" s="43">
        <v>46</v>
      </c>
      <c r="B47" s="49" t="s">
        <v>340</v>
      </c>
      <c r="C47" s="55" t="s">
        <v>512</v>
      </c>
      <c r="D47" s="55" t="s">
        <v>123</v>
      </c>
      <c r="E47" s="52">
        <f>VLOOKUP(B47,'Nilai Raport'!$B$2:$D$215,3,0)</f>
        <v>81.538461538461533</v>
      </c>
      <c r="F47" s="45" cm="1">
        <f t="array" ref="F47">ROUND(E47:E47,0)</f>
        <v>82</v>
      </c>
      <c r="G47" s="50">
        <v>2</v>
      </c>
      <c r="H47" s="49">
        <v>3</v>
      </c>
      <c r="I47" s="49">
        <v>3</v>
      </c>
      <c r="J47" s="50">
        <v>1</v>
      </c>
      <c r="K47" s="50">
        <v>2</v>
      </c>
      <c r="L47" s="50">
        <v>4</v>
      </c>
      <c r="M47" s="50">
        <v>3</v>
      </c>
      <c r="N47" s="49">
        <v>2</v>
      </c>
      <c r="O47" s="49">
        <v>2</v>
      </c>
      <c r="P47" s="50">
        <v>5</v>
      </c>
      <c r="Q47" s="59">
        <f t="shared" si="3"/>
        <v>27</v>
      </c>
      <c r="R47" s="50">
        <v>3</v>
      </c>
      <c r="S47" s="50">
        <v>3</v>
      </c>
      <c r="T47" s="50">
        <v>3</v>
      </c>
      <c r="U47" s="50">
        <v>3</v>
      </c>
      <c r="V47" s="50">
        <v>4</v>
      </c>
      <c r="W47" s="50">
        <v>3</v>
      </c>
      <c r="X47" s="50">
        <v>3</v>
      </c>
      <c r="Y47" s="50">
        <v>3</v>
      </c>
      <c r="Z47" s="50">
        <v>3</v>
      </c>
      <c r="AA47" s="50">
        <v>3</v>
      </c>
      <c r="AB47" s="50">
        <v>4</v>
      </c>
      <c r="AC47" s="50">
        <v>5</v>
      </c>
      <c r="AD47" s="50">
        <v>3</v>
      </c>
      <c r="AE47" s="50">
        <v>4</v>
      </c>
      <c r="AF47" s="50">
        <v>4</v>
      </c>
      <c r="AG47" s="50">
        <v>4</v>
      </c>
      <c r="AH47" s="49">
        <v>3</v>
      </c>
      <c r="AI47" s="50">
        <v>4</v>
      </c>
      <c r="AJ47" s="50">
        <v>5</v>
      </c>
      <c r="AK47" s="60">
        <f t="shared" si="4"/>
        <v>67</v>
      </c>
      <c r="AL47" s="49">
        <v>4</v>
      </c>
      <c r="AM47" s="50">
        <v>4</v>
      </c>
      <c r="AN47" s="50">
        <v>2</v>
      </c>
      <c r="AO47" s="49">
        <v>5</v>
      </c>
      <c r="AP47" s="49">
        <v>4</v>
      </c>
      <c r="AQ47" s="50">
        <v>4</v>
      </c>
      <c r="AR47" s="50">
        <v>5</v>
      </c>
      <c r="AS47" s="49">
        <v>5</v>
      </c>
      <c r="AT47" s="49">
        <v>5</v>
      </c>
      <c r="AU47" s="61">
        <f t="shared" si="5"/>
        <v>38</v>
      </c>
    </row>
    <row r="48" spans="1:47" x14ac:dyDescent="0.25">
      <c r="A48" s="43">
        <v>47</v>
      </c>
      <c r="B48" s="48" t="s">
        <v>440</v>
      </c>
      <c r="C48" s="54" t="s">
        <v>512</v>
      </c>
      <c r="D48" s="54" t="s">
        <v>153</v>
      </c>
      <c r="E48" s="52">
        <f>VLOOKUP(B48,'Nilai Raport'!$B$2:$D$215,3,0)</f>
        <v>82.84615384615384</v>
      </c>
      <c r="F48" s="45" cm="1">
        <f t="array" ref="F48">ROUND(E48:E48,0)</f>
        <v>83</v>
      </c>
      <c r="G48" s="50">
        <v>5</v>
      </c>
      <c r="H48" s="48">
        <v>5</v>
      </c>
      <c r="I48" s="48">
        <v>5</v>
      </c>
      <c r="J48" s="50">
        <v>5</v>
      </c>
      <c r="K48" s="50">
        <v>3</v>
      </c>
      <c r="L48" s="50">
        <v>4</v>
      </c>
      <c r="M48" s="50">
        <v>5</v>
      </c>
      <c r="N48" s="48">
        <v>5</v>
      </c>
      <c r="O48" s="48">
        <v>5</v>
      </c>
      <c r="P48" s="50">
        <v>3</v>
      </c>
      <c r="Q48" s="59">
        <f t="shared" si="3"/>
        <v>45</v>
      </c>
      <c r="R48" s="50">
        <v>4</v>
      </c>
      <c r="S48" s="50">
        <v>3</v>
      </c>
      <c r="T48" s="50">
        <v>4</v>
      </c>
      <c r="U48" s="50">
        <v>3</v>
      </c>
      <c r="V48" s="50">
        <v>4</v>
      </c>
      <c r="W48" s="50">
        <v>2</v>
      </c>
      <c r="X48" s="50">
        <v>3</v>
      </c>
      <c r="Y48" s="50">
        <v>3</v>
      </c>
      <c r="Z48" s="50">
        <v>4</v>
      </c>
      <c r="AA48" s="50">
        <v>4</v>
      </c>
      <c r="AB48" s="50">
        <v>4</v>
      </c>
      <c r="AC48" s="50">
        <v>4</v>
      </c>
      <c r="AD48" s="50">
        <v>4</v>
      </c>
      <c r="AE48" s="50">
        <v>4</v>
      </c>
      <c r="AF48" s="50">
        <v>4</v>
      </c>
      <c r="AG48" s="50">
        <v>4</v>
      </c>
      <c r="AH48" s="48">
        <v>3</v>
      </c>
      <c r="AI48" s="50">
        <v>4</v>
      </c>
      <c r="AJ48" s="50">
        <v>3</v>
      </c>
      <c r="AK48" s="60">
        <f t="shared" si="4"/>
        <v>68</v>
      </c>
      <c r="AL48" s="48">
        <v>4</v>
      </c>
      <c r="AM48" s="50">
        <v>3</v>
      </c>
      <c r="AN48" s="50">
        <v>3</v>
      </c>
      <c r="AO48" s="48">
        <v>4</v>
      </c>
      <c r="AP48" s="48">
        <v>4</v>
      </c>
      <c r="AQ48" s="50">
        <v>4</v>
      </c>
      <c r="AR48" s="50">
        <v>4</v>
      </c>
      <c r="AS48" s="48">
        <v>5</v>
      </c>
      <c r="AT48" s="48">
        <v>5</v>
      </c>
      <c r="AU48" s="61">
        <f t="shared" si="5"/>
        <v>36</v>
      </c>
    </row>
    <row r="49" spans="1:47" x14ac:dyDescent="0.25">
      <c r="A49" s="43">
        <v>48</v>
      </c>
      <c r="B49" s="49" t="s">
        <v>441</v>
      </c>
      <c r="C49" s="55" t="s">
        <v>511</v>
      </c>
      <c r="D49" s="55" t="s">
        <v>153</v>
      </c>
      <c r="E49" s="52">
        <f>VLOOKUP(B49,'Nilai Raport'!$B$2:$D$215,3,0)</f>
        <v>83.92307692307692</v>
      </c>
      <c r="F49" s="45" cm="1">
        <f t="array" ref="F49">ROUND(E49:E49,0)</f>
        <v>84</v>
      </c>
      <c r="G49" s="50">
        <v>5</v>
      </c>
      <c r="H49" s="49">
        <v>5</v>
      </c>
      <c r="I49" s="49">
        <v>5</v>
      </c>
      <c r="J49" s="50">
        <v>5</v>
      </c>
      <c r="K49" s="50">
        <v>4</v>
      </c>
      <c r="L49" s="50">
        <v>5</v>
      </c>
      <c r="M49" s="50">
        <v>4</v>
      </c>
      <c r="N49" s="49">
        <v>5</v>
      </c>
      <c r="O49" s="49">
        <v>5</v>
      </c>
      <c r="P49" s="50">
        <v>5</v>
      </c>
      <c r="Q49" s="59">
        <f t="shared" si="3"/>
        <v>48</v>
      </c>
      <c r="R49" s="50">
        <v>4</v>
      </c>
      <c r="S49" s="50">
        <v>3</v>
      </c>
      <c r="T49" s="50">
        <v>3</v>
      </c>
      <c r="U49" s="50">
        <v>4</v>
      </c>
      <c r="V49" s="50">
        <v>5</v>
      </c>
      <c r="W49" s="50">
        <v>3</v>
      </c>
      <c r="X49" s="50">
        <v>4</v>
      </c>
      <c r="Y49" s="50">
        <v>3</v>
      </c>
      <c r="Z49" s="50">
        <v>4</v>
      </c>
      <c r="AA49" s="50">
        <v>4</v>
      </c>
      <c r="AB49" s="50">
        <v>3</v>
      </c>
      <c r="AC49" s="50">
        <v>5</v>
      </c>
      <c r="AD49" s="50">
        <v>4</v>
      </c>
      <c r="AE49" s="50">
        <v>4</v>
      </c>
      <c r="AF49" s="50">
        <v>4</v>
      </c>
      <c r="AG49" s="50">
        <v>3</v>
      </c>
      <c r="AH49" s="49">
        <v>5</v>
      </c>
      <c r="AI49" s="50">
        <v>4</v>
      </c>
      <c r="AJ49" s="50">
        <v>5</v>
      </c>
      <c r="AK49" s="60">
        <f t="shared" si="4"/>
        <v>74</v>
      </c>
      <c r="AL49" s="49">
        <v>5</v>
      </c>
      <c r="AM49" s="50">
        <v>3</v>
      </c>
      <c r="AN49" s="50">
        <v>2</v>
      </c>
      <c r="AO49" s="49">
        <v>3</v>
      </c>
      <c r="AP49" s="49">
        <v>3</v>
      </c>
      <c r="AQ49" s="50">
        <v>3</v>
      </c>
      <c r="AR49" s="50">
        <v>4</v>
      </c>
      <c r="AS49" s="49">
        <v>5</v>
      </c>
      <c r="AT49" s="49">
        <v>5</v>
      </c>
      <c r="AU49" s="61">
        <f t="shared" si="5"/>
        <v>33</v>
      </c>
    </row>
    <row r="50" spans="1:47" x14ac:dyDescent="0.25">
      <c r="A50" s="43">
        <v>49</v>
      </c>
      <c r="B50" s="48" t="s">
        <v>442</v>
      </c>
      <c r="C50" s="54" t="s">
        <v>512</v>
      </c>
      <c r="D50" s="54" t="s">
        <v>153</v>
      </c>
      <c r="E50" s="52">
        <f>VLOOKUP(B50,'Nilai Raport'!$B$2:$D$215,3,0)</f>
        <v>85</v>
      </c>
      <c r="F50" s="45" cm="1">
        <f t="array" ref="F50">ROUND(E50:E50,0)</f>
        <v>85</v>
      </c>
      <c r="G50" s="50">
        <v>5</v>
      </c>
      <c r="H50" s="48">
        <v>5</v>
      </c>
      <c r="I50" s="48">
        <v>5</v>
      </c>
      <c r="J50" s="50">
        <v>5</v>
      </c>
      <c r="K50" s="50">
        <v>4</v>
      </c>
      <c r="L50" s="50">
        <v>5</v>
      </c>
      <c r="M50" s="50">
        <v>5</v>
      </c>
      <c r="N50" s="48">
        <v>5</v>
      </c>
      <c r="O50" s="48">
        <v>5</v>
      </c>
      <c r="P50" s="50">
        <v>5</v>
      </c>
      <c r="Q50" s="59">
        <f t="shared" si="3"/>
        <v>49</v>
      </c>
      <c r="R50" s="50">
        <v>4</v>
      </c>
      <c r="S50" s="50">
        <v>4</v>
      </c>
      <c r="T50" s="50">
        <v>5</v>
      </c>
      <c r="U50" s="50">
        <v>4</v>
      </c>
      <c r="V50" s="50">
        <v>3</v>
      </c>
      <c r="W50" s="50">
        <v>3</v>
      </c>
      <c r="X50" s="50">
        <v>4</v>
      </c>
      <c r="Y50" s="50">
        <v>4</v>
      </c>
      <c r="Z50" s="50">
        <v>4</v>
      </c>
      <c r="AA50" s="50">
        <v>4</v>
      </c>
      <c r="AB50" s="50">
        <v>4</v>
      </c>
      <c r="AC50" s="50">
        <v>4</v>
      </c>
      <c r="AD50" s="50">
        <v>4</v>
      </c>
      <c r="AE50" s="50">
        <v>5</v>
      </c>
      <c r="AF50" s="50">
        <v>4</v>
      </c>
      <c r="AG50" s="50">
        <v>4</v>
      </c>
      <c r="AH50" s="48">
        <v>4</v>
      </c>
      <c r="AI50" s="50">
        <v>4</v>
      </c>
      <c r="AJ50" s="50">
        <v>4</v>
      </c>
      <c r="AK50" s="60">
        <f t="shared" si="4"/>
        <v>76</v>
      </c>
      <c r="AL50" s="48">
        <v>4</v>
      </c>
      <c r="AM50" s="50">
        <v>4</v>
      </c>
      <c r="AN50" s="50">
        <v>3</v>
      </c>
      <c r="AO50" s="48">
        <v>5</v>
      </c>
      <c r="AP50" s="48">
        <v>5</v>
      </c>
      <c r="AQ50" s="50">
        <v>5</v>
      </c>
      <c r="AR50" s="50">
        <v>5</v>
      </c>
      <c r="AS50" s="48">
        <v>4</v>
      </c>
      <c r="AT50" s="48">
        <v>5</v>
      </c>
      <c r="AU50" s="61">
        <f t="shared" si="5"/>
        <v>40</v>
      </c>
    </row>
    <row r="51" spans="1:47" x14ac:dyDescent="0.25">
      <c r="A51" s="43">
        <v>50</v>
      </c>
      <c r="B51" s="49" t="s">
        <v>444</v>
      </c>
      <c r="C51" s="55" t="s">
        <v>512</v>
      </c>
      <c r="D51" s="55" t="s">
        <v>153</v>
      </c>
      <c r="E51" s="52">
        <f>VLOOKUP(B51,'Nilai Raport'!$B$2:$D$215,3,0)</f>
        <v>83.615384615384613</v>
      </c>
      <c r="F51" s="45" cm="1">
        <f t="array" ref="F51">ROUND(E51:E51,0)</f>
        <v>84</v>
      </c>
      <c r="G51" s="50">
        <v>3</v>
      </c>
      <c r="H51" s="49">
        <v>3</v>
      </c>
      <c r="I51" s="49">
        <v>2</v>
      </c>
      <c r="J51" s="50">
        <v>2</v>
      </c>
      <c r="K51" s="50">
        <v>3</v>
      </c>
      <c r="L51" s="50">
        <v>2</v>
      </c>
      <c r="M51" s="50">
        <v>1</v>
      </c>
      <c r="N51" s="49">
        <v>3</v>
      </c>
      <c r="O51" s="49">
        <v>3</v>
      </c>
      <c r="P51" s="50">
        <v>3</v>
      </c>
      <c r="Q51" s="59">
        <f t="shared" si="3"/>
        <v>25</v>
      </c>
      <c r="R51" s="50">
        <v>4</v>
      </c>
      <c r="S51" s="50">
        <v>3</v>
      </c>
      <c r="T51" s="50">
        <v>3</v>
      </c>
      <c r="U51" s="50">
        <v>3</v>
      </c>
      <c r="V51" s="50">
        <v>3</v>
      </c>
      <c r="W51" s="50">
        <v>3</v>
      </c>
      <c r="X51" s="50">
        <v>3</v>
      </c>
      <c r="Y51" s="50">
        <v>3</v>
      </c>
      <c r="Z51" s="50">
        <v>3</v>
      </c>
      <c r="AA51" s="50">
        <v>3</v>
      </c>
      <c r="AB51" s="50">
        <v>3</v>
      </c>
      <c r="AC51" s="50">
        <v>3</v>
      </c>
      <c r="AD51" s="50">
        <v>4</v>
      </c>
      <c r="AE51" s="50">
        <v>3</v>
      </c>
      <c r="AF51" s="50">
        <v>3</v>
      </c>
      <c r="AG51" s="50">
        <v>4</v>
      </c>
      <c r="AH51" s="49">
        <v>3</v>
      </c>
      <c r="AI51" s="50">
        <v>3</v>
      </c>
      <c r="AJ51" s="50">
        <v>3</v>
      </c>
      <c r="AK51" s="60">
        <f t="shared" si="4"/>
        <v>60</v>
      </c>
      <c r="AL51" s="49">
        <v>4</v>
      </c>
      <c r="AM51" s="50">
        <v>3</v>
      </c>
      <c r="AN51" s="50">
        <v>3</v>
      </c>
      <c r="AO51" s="49">
        <v>5</v>
      </c>
      <c r="AP51" s="49">
        <v>4</v>
      </c>
      <c r="AQ51" s="50">
        <v>3</v>
      </c>
      <c r="AR51" s="50">
        <v>3</v>
      </c>
      <c r="AS51" s="49">
        <v>3</v>
      </c>
      <c r="AT51" s="49">
        <v>5</v>
      </c>
      <c r="AU51" s="61">
        <f t="shared" si="5"/>
        <v>33</v>
      </c>
    </row>
    <row r="52" spans="1:47" x14ac:dyDescent="0.25">
      <c r="A52" s="43">
        <v>51</v>
      </c>
      <c r="B52" s="50" t="s">
        <v>446</v>
      </c>
      <c r="C52" s="56" t="s">
        <v>512</v>
      </c>
      <c r="D52" s="56" t="s">
        <v>153</v>
      </c>
      <c r="E52" s="53">
        <f>VLOOKUP(B52,'Nilai Raport'!$B$2:$D$215,3,0)</f>
        <v>83.92307692307692</v>
      </c>
      <c r="F52" s="45" cm="1">
        <f t="array" ref="F52">ROUND(E52:E52,0)</f>
        <v>84</v>
      </c>
      <c r="G52" s="50">
        <v>3</v>
      </c>
      <c r="H52" s="50">
        <v>3</v>
      </c>
      <c r="I52" s="50">
        <v>3</v>
      </c>
      <c r="J52" s="50">
        <v>1</v>
      </c>
      <c r="K52" s="50">
        <v>3</v>
      </c>
      <c r="L52" s="50">
        <v>2</v>
      </c>
      <c r="M52" s="50">
        <v>1</v>
      </c>
      <c r="N52" s="50">
        <v>3</v>
      </c>
      <c r="O52" s="50">
        <v>4</v>
      </c>
      <c r="P52" s="50">
        <v>5</v>
      </c>
      <c r="Q52" s="45">
        <f t="shared" si="3"/>
        <v>28</v>
      </c>
      <c r="R52" s="50">
        <v>5</v>
      </c>
      <c r="S52" s="50">
        <v>5</v>
      </c>
      <c r="T52" s="50">
        <v>3</v>
      </c>
      <c r="U52" s="50">
        <v>5</v>
      </c>
      <c r="V52" s="50">
        <v>5</v>
      </c>
      <c r="W52" s="50">
        <v>5</v>
      </c>
      <c r="X52" s="50">
        <v>4</v>
      </c>
      <c r="Y52" s="50">
        <v>5</v>
      </c>
      <c r="Z52" s="50">
        <v>5</v>
      </c>
      <c r="AA52" s="50">
        <v>5</v>
      </c>
      <c r="AB52" s="50">
        <v>5</v>
      </c>
      <c r="AC52" s="50">
        <v>5</v>
      </c>
      <c r="AD52" s="50">
        <v>4</v>
      </c>
      <c r="AE52" s="50">
        <v>5</v>
      </c>
      <c r="AF52" s="50">
        <v>4</v>
      </c>
      <c r="AG52" s="50">
        <v>5</v>
      </c>
      <c r="AH52" s="50">
        <v>5</v>
      </c>
      <c r="AI52" s="50">
        <v>5</v>
      </c>
      <c r="AJ52" s="50">
        <v>5</v>
      </c>
      <c r="AK52" s="57">
        <f t="shared" si="4"/>
        <v>90</v>
      </c>
      <c r="AL52" s="50">
        <v>5</v>
      </c>
      <c r="AM52" s="50">
        <v>4</v>
      </c>
      <c r="AN52" s="50">
        <v>4</v>
      </c>
      <c r="AO52" s="50">
        <v>4</v>
      </c>
      <c r="AP52" s="50">
        <v>5</v>
      </c>
      <c r="AQ52" s="50">
        <v>4</v>
      </c>
      <c r="AR52" s="50">
        <v>5</v>
      </c>
      <c r="AS52" s="50">
        <v>4</v>
      </c>
      <c r="AT52" s="50">
        <v>5</v>
      </c>
      <c r="AU52" s="39">
        <f t="shared" si="5"/>
        <v>40</v>
      </c>
    </row>
    <row r="53" spans="1:47" x14ac:dyDescent="0.25">
      <c r="A53" s="43">
        <v>52</v>
      </c>
      <c r="B53" s="49" t="s">
        <v>447</v>
      </c>
      <c r="C53" s="55" t="s">
        <v>512</v>
      </c>
      <c r="D53" s="55" t="s">
        <v>153</v>
      </c>
      <c r="E53" s="52">
        <f>VLOOKUP(B53,'Nilai Raport'!$B$2:$D$215,3,0)</f>
        <v>82.307692307692307</v>
      </c>
      <c r="F53" s="45" cm="1">
        <f t="array" ref="F53">ROUND(E53:E53,0)</f>
        <v>82</v>
      </c>
      <c r="G53" s="50">
        <v>5</v>
      </c>
      <c r="H53" s="49">
        <v>5</v>
      </c>
      <c r="I53" s="49">
        <v>5</v>
      </c>
      <c r="J53" s="50">
        <v>4</v>
      </c>
      <c r="K53" s="50">
        <v>4</v>
      </c>
      <c r="L53" s="50">
        <v>5</v>
      </c>
      <c r="M53" s="50">
        <v>5</v>
      </c>
      <c r="N53" s="49">
        <v>4</v>
      </c>
      <c r="O53" s="49">
        <v>5</v>
      </c>
      <c r="P53" s="50">
        <v>5</v>
      </c>
      <c r="Q53" s="59">
        <f t="shared" si="3"/>
        <v>47</v>
      </c>
      <c r="R53" s="50">
        <v>3</v>
      </c>
      <c r="S53" s="50">
        <v>3</v>
      </c>
      <c r="T53" s="50">
        <v>3</v>
      </c>
      <c r="U53" s="50">
        <v>4</v>
      </c>
      <c r="V53" s="50">
        <v>4</v>
      </c>
      <c r="W53" s="50">
        <v>3</v>
      </c>
      <c r="X53" s="50">
        <v>4</v>
      </c>
      <c r="Y53" s="50">
        <v>3</v>
      </c>
      <c r="Z53" s="50">
        <v>5</v>
      </c>
      <c r="AA53" s="50">
        <v>4</v>
      </c>
      <c r="AB53" s="50">
        <v>3</v>
      </c>
      <c r="AC53" s="50">
        <v>4</v>
      </c>
      <c r="AD53" s="50">
        <v>5</v>
      </c>
      <c r="AE53" s="50">
        <v>4</v>
      </c>
      <c r="AF53" s="50">
        <v>4</v>
      </c>
      <c r="AG53" s="50">
        <v>4</v>
      </c>
      <c r="AH53" s="49">
        <v>4</v>
      </c>
      <c r="AI53" s="50">
        <v>3</v>
      </c>
      <c r="AJ53" s="50">
        <v>4</v>
      </c>
      <c r="AK53" s="60">
        <f t="shared" si="4"/>
        <v>71</v>
      </c>
      <c r="AL53" s="49">
        <v>5</v>
      </c>
      <c r="AM53" s="50">
        <v>4</v>
      </c>
      <c r="AN53" s="50">
        <v>5</v>
      </c>
      <c r="AO53" s="49">
        <v>5</v>
      </c>
      <c r="AP53" s="49">
        <v>4</v>
      </c>
      <c r="AQ53" s="50">
        <v>5</v>
      </c>
      <c r="AR53" s="50">
        <v>5</v>
      </c>
      <c r="AS53" s="49">
        <v>5</v>
      </c>
      <c r="AT53" s="49">
        <v>5</v>
      </c>
      <c r="AU53" s="61">
        <f t="shared" si="5"/>
        <v>43</v>
      </c>
    </row>
    <row r="54" spans="1:47" x14ac:dyDescent="0.25">
      <c r="A54" s="43">
        <v>53</v>
      </c>
      <c r="B54" s="50" t="s">
        <v>449</v>
      </c>
      <c r="C54" s="56" t="s">
        <v>512</v>
      </c>
      <c r="D54" s="56" t="s">
        <v>153</v>
      </c>
      <c r="E54" s="53">
        <f>VLOOKUP(B54,'Nilai Raport'!$B$2:$D$215,3,0)</f>
        <v>83.307692307692307</v>
      </c>
      <c r="F54" s="45" cm="1">
        <f t="array" ref="F54">ROUND(E54:E54,0)</f>
        <v>83</v>
      </c>
      <c r="G54" s="50">
        <v>3</v>
      </c>
      <c r="H54" s="50">
        <v>3</v>
      </c>
      <c r="I54" s="50">
        <v>4</v>
      </c>
      <c r="J54" s="50">
        <v>2</v>
      </c>
      <c r="K54" s="50">
        <v>1</v>
      </c>
      <c r="L54" s="50">
        <v>2</v>
      </c>
      <c r="M54" s="50">
        <v>5</v>
      </c>
      <c r="N54" s="50">
        <v>3</v>
      </c>
      <c r="O54" s="50">
        <v>3</v>
      </c>
      <c r="P54" s="50">
        <v>1</v>
      </c>
      <c r="Q54" s="45">
        <f t="shared" si="3"/>
        <v>27</v>
      </c>
      <c r="R54" s="50">
        <v>3</v>
      </c>
      <c r="S54" s="50">
        <v>3</v>
      </c>
      <c r="T54" s="50">
        <v>3</v>
      </c>
      <c r="U54" s="50">
        <v>4</v>
      </c>
      <c r="V54" s="50">
        <v>5</v>
      </c>
      <c r="W54" s="50">
        <v>4</v>
      </c>
      <c r="X54" s="50">
        <v>3</v>
      </c>
      <c r="Y54" s="50">
        <v>3</v>
      </c>
      <c r="Z54" s="50">
        <v>3</v>
      </c>
      <c r="AA54" s="50">
        <v>5</v>
      </c>
      <c r="AB54" s="50">
        <v>5</v>
      </c>
      <c r="AC54" s="50">
        <v>5</v>
      </c>
      <c r="AD54" s="50">
        <v>5</v>
      </c>
      <c r="AE54" s="50">
        <v>5</v>
      </c>
      <c r="AF54" s="50">
        <v>3</v>
      </c>
      <c r="AG54" s="50">
        <v>4</v>
      </c>
      <c r="AH54" s="50">
        <v>3</v>
      </c>
      <c r="AI54" s="50">
        <v>4</v>
      </c>
      <c r="AJ54" s="50">
        <v>4</v>
      </c>
      <c r="AK54" s="57">
        <f t="shared" si="4"/>
        <v>74</v>
      </c>
      <c r="AL54" s="50">
        <v>3</v>
      </c>
      <c r="AM54" s="50">
        <v>3</v>
      </c>
      <c r="AN54" s="50">
        <v>5</v>
      </c>
      <c r="AO54" s="50">
        <v>5</v>
      </c>
      <c r="AP54" s="50">
        <v>5</v>
      </c>
      <c r="AQ54" s="50">
        <v>5</v>
      </c>
      <c r="AR54" s="50">
        <v>5</v>
      </c>
      <c r="AS54" s="50">
        <v>5</v>
      </c>
      <c r="AT54" s="50">
        <v>5</v>
      </c>
      <c r="AU54" s="39">
        <f t="shared" si="5"/>
        <v>41</v>
      </c>
    </row>
    <row r="55" spans="1:47" x14ac:dyDescent="0.25">
      <c r="A55" s="43">
        <v>54</v>
      </c>
      <c r="B55" s="49" t="s">
        <v>452</v>
      </c>
      <c r="C55" s="55" t="s">
        <v>512</v>
      </c>
      <c r="D55" s="55" t="s">
        <v>153</v>
      </c>
      <c r="E55" s="52">
        <f>VLOOKUP(B55,'Nilai Raport'!$B$2:$D$215,3,0)</f>
        <v>84.384615384615387</v>
      </c>
      <c r="F55" s="45" cm="1">
        <f t="array" ref="F55">ROUND(E55:E55,0)</f>
        <v>84</v>
      </c>
      <c r="G55" s="50">
        <v>3</v>
      </c>
      <c r="H55" s="49">
        <v>3</v>
      </c>
      <c r="I55" s="49">
        <v>3</v>
      </c>
      <c r="J55" s="50">
        <v>4</v>
      </c>
      <c r="K55" s="50">
        <v>3</v>
      </c>
      <c r="L55" s="50">
        <v>2</v>
      </c>
      <c r="M55" s="50">
        <v>2</v>
      </c>
      <c r="N55" s="49">
        <v>3</v>
      </c>
      <c r="O55" s="49">
        <v>3</v>
      </c>
      <c r="P55" s="50">
        <v>1</v>
      </c>
      <c r="Q55" s="59">
        <f t="shared" si="3"/>
        <v>27</v>
      </c>
      <c r="R55" s="50">
        <v>3</v>
      </c>
      <c r="S55" s="50">
        <v>2</v>
      </c>
      <c r="T55" s="50">
        <v>3</v>
      </c>
      <c r="U55" s="50">
        <v>3</v>
      </c>
      <c r="V55" s="50">
        <v>4</v>
      </c>
      <c r="W55" s="50">
        <v>3</v>
      </c>
      <c r="X55" s="50">
        <v>3</v>
      </c>
      <c r="Y55" s="50">
        <v>3</v>
      </c>
      <c r="Z55" s="50">
        <v>3</v>
      </c>
      <c r="AA55" s="50">
        <v>3</v>
      </c>
      <c r="AB55" s="50">
        <v>3</v>
      </c>
      <c r="AC55" s="50">
        <v>3</v>
      </c>
      <c r="AD55" s="50">
        <v>4</v>
      </c>
      <c r="AE55" s="50">
        <v>4</v>
      </c>
      <c r="AF55" s="50">
        <v>4</v>
      </c>
      <c r="AG55" s="50">
        <v>3</v>
      </c>
      <c r="AH55" s="49">
        <v>3</v>
      </c>
      <c r="AI55" s="50">
        <v>3</v>
      </c>
      <c r="AJ55" s="50">
        <v>3</v>
      </c>
      <c r="AK55" s="60">
        <f t="shared" si="4"/>
        <v>60</v>
      </c>
      <c r="AL55" s="49">
        <v>4</v>
      </c>
      <c r="AM55" s="50">
        <v>4</v>
      </c>
      <c r="AN55" s="50">
        <v>4</v>
      </c>
      <c r="AO55" s="49">
        <v>3</v>
      </c>
      <c r="AP55" s="49">
        <v>4</v>
      </c>
      <c r="AQ55" s="50">
        <v>3</v>
      </c>
      <c r="AR55" s="50">
        <v>4</v>
      </c>
      <c r="AS55" s="49">
        <v>4</v>
      </c>
      <c r="AT55" s="49">
        <v>3</v>
      </c>
      <c r="AU55" s="61">
        <f t="shared" si="5"/>
        <v>33</v>
      </c>
    </row>
    <row r="56" spans="1:47" x14ac:dyDescent="0.25">
      <c r="A56" s="43">
        <v>55</v>
      </c>
      <c r="B56" s="48" t="s">
        <v>453</v>
      </c>
      <c r="C56" s="54" t="s">
        <v>511</v>
      </c>
      <c r="D56" s="54" t="s">
        <v>153</v>
      </c>
      <c r="E56" s="52">
        <f>VLOOKUP(B56,'Nilai Raport'!$B$2:$D$215,3,0)</f>
        <v>81.769230769230774</v>
      </c>
      <c r="F56" s="45" cm="1">
        <f t="array" ref="F56">ROUND(E56:E56,0)</f>
        <v>82</v>
      </c>
      <c r="G56" s="50">
        <v>5</v>
      </c>
      <c r="H56" s="48">
        <v>5</v>
      </c>
      <c r="I56" s="48">
        <v>5</v>
      </c>
      <c r="J56" s="50">
        <v>4</v>
      </c>
      <c r="K56" s="50">
        <v>5</v>
      </c>
      <c r="L56" s="50">
        <v>4</v>
      </c>
      <c r="M56" s="50">
        <v>4</v>
      </c>
      <c r="N56" s="48">
        <v>5</v>
      </c>
      <c r="O56" s="48">
        <v>5</v>
      </c>
      <c r="P56" s="50">
        <v>5</v>
      </c>
      <c r="Q56" s="59">
        <f t="shared" si="3"/>
        <v>47</v>
      </c>
      <c r="R56" s="50">
        <v>5</v>
      </c>
      <c r="S56" s="50">
        <v>5</v>
      </c>
      <c r="T56" s="50">
        <v>4</v>
      </c>
      <c r="U56" s="50">
        <v>5</v>
      </c>
      <c r="V56" s="50">
        <v>4</v>
      </c>
      <c r="W56" s="50">
        <v>5</v>
      </c>
      <c r="X56" s="50">
        <v>4</v>
      </c>
      <c r="Y56" s="50">
        <v>4</v>
      </c>
      <c r="Z56" s="50">
        <v>4</v>
      </c>
      <c r="AA56" s="50">
        <v>5</v>
      </c>
      <c r="AB56" s="50">
        <v>5</v>
      </c>
      <c r="AC56" s="50">
        <v>5</v>
      </c>
      <c r="AD56" s="50">
        <v>5</v>
      </c>
      <c r="AE56" s="50">
        <v>5</v>
      </c>
      <c r="AF56" s="50">
        <v>4</v>
      </c>
      <c r="AG56" s="50">
        <v>5</v>
      </c>
      <c r="AH56" s="48">
        <v>5</v>
      </c>
      <c r="AI56" s="50">
        <v>5</v>
      </c>
      <c r="AJ56" s="50">
        <v>5</v>
      </c>
      <c r="AK56" s="60">
        <f t="shared" si="4"/>
        <v>89</v>
      </c>
      <c r="AL56" s="48">
        <v>4</v>
      </c>
      <c r="AM56" s="50">
        <v>4</v>
      </c>
      <c r="AN56" s="50">
        <v>4</v>
      </c>
      <c r="AO56" s="48">
        <v>5</v>
      </c>
      <c r="AP56" s="48">
        <v>4</v>
      </c>
      <c r="AQ56" s="50">
        <v>5</v>
      </c>
      <c r="AR56" s="50">
        <v>4</v>
      </c>
      <c r="AS56" s="48">
        <v>5</v>
      </c>
      <c r="AT56" s="48">
        <v>5</v>
      </c>
      <c r="AU56" s="61">
        <f t="shared" si="5"/>
        <v>40</v>
      </c>
    </row>
    <row r="57" spans="1:47" x14ac:dyDescent="0.25">
      <c r="A57" s="43">
        <v>56</v>
      </c>
      <c r="B57" s="50" t="s">
        <v>454</v>
      </c>
      <c r="C57" s="56" t="s">
        <v>512</v>
      </c>
      <c r="D57" s="56" t="s">
        <v>153</v>
      </c>
      <c r="E57" s="53">
        <f>VLOOKUP(B57,'Nilai Raport'!$B$2:$D$215,3,0)</f>
        <v>84.615384615384613</v>
      </c>
      <c r="F57" s="45" cm="1">
        <f t="array" ref="F57">ROUND(E57:E57,0)</f>
        <v>85</v>
      </c>
      <c r="G57" s="50">
        <v>2</v>
      </c>
      <c r="H57" s="50">
        <v>2</v>
      </c>
      <c r="I57" s="50">
        <v>3</v>
      </c>
      <c r="J57" s="50">
        <v>3</v>
      </c>
      <c r="K57" s="50">
        <v>3</v>
      </c>
      <c r="L57" s="50">
        <v>3</v>
      </c>
      <c r="M57" s="50">
        <v>3</v>
      </c>
      <c r="N57" s="50">
        <v>3</v>
      </c>
      <c r="O57" s="50">
        <v>3</v>
      </c>
      <c r="P57" s="50">
        <v>4</v>
      </c>
      <c r="Q57" s="45">
        <f t="shared" si="3"/>
        <v>29</v>
      </c>
      <c r="R57" s="50">
        <v>4</v>
      </c>
      <c r="S57" s="50">
        <v>4</v>
      </c>
      <c r="T57" s="50">
        <v>5</v>
      </c>
      <c r="U57" s="50">
        <v>5</v>
      </c>
      <c r="V57" s="50">
        <v>4</v>
      </c>
      <c r="W57" s="50">
        <v>4</v>
      </c>
      <c r="X57" s="50">
        <v>5</v>
      </c>
      <c r="Y57" s="50">
        <v>5</v>
      </c>
      <c r="Z57" s="50">
        <v>4</v>
      </c>
      <c r="AA57" s="50">
        <v>4</v>
      </c>
      <c r="AB57" s="50">
        <v>3</v>
      </c>
      <c r="AC57" s="50">
        <v>5</v>
      </c>
      <c r="AD57" s="50">
        <v>5</v>
      </c>
      <c r="AE57" s="50">
        <v>5</v>
      </c>
      <c r="AF57" s="50">
        <v>5</v>
      </c>
      <c r="AG57" s="50">
        <v>5</v>
      </c>
      <c r="AH57" s="50">
        <v>2</v>
      </c>
      <c r="AI57" s="50">
        <v>2</v>
      </c>
      <c r="AJ57" s="50">
        <v>2</v>
      </c>
      <c r="AK57" s="57">
        <f t="shared" si="4"/>
        <v>78</v>
      </c>
      <c r="AL57" s="50">
        <v>5</v>
      </c>
      <c r="AM57" s="50">
        <v>4</v>
      </c>
      <c r="AN57" s="50">
        <v>5</v>
      </c>
      <c r="AO57" s="50">
        <v>4</v>
      </c>
      <c r="AP57" s="50">
        <v>5</v>
      </c>
      <c r="AQ57" s="50">
        <v>4</v>
      </c>
      <c r="AR57" s="50">
        <v>5</v>
      </c>
      <c r="AS57" s="50">
        <v>5</v>
      </c>
      <c r="AT57" s="50">
        <v>5</v>
      </c>
      <c r="AU57" s="39">
        <f t="shared" si="5"/>
        <v>42</v>
      </c>
    </row>
    <row r="58" spans="1:47" x14ac:dyDescent="0.25">
      <c r="A58" s="43">
        <v>57</v>
      </c>
      <c r="B58" s="48" t="s">
        <v>455</v>
      </c>
      <c r="C58" s="54" t="s">
        <v>512</v>
      </c>
      <c r="D58" s="54" t="s">
        <v>153</v>
      </c>
      <c r="E58" s="52">
        <f>VLOOKUP(B58,'Nilai Raport'!$B$2:$D$215,3,0)</f>
        <v>84.307692307692307</v>
      </c>
      <c r="F58" s="45" cm="1">
        <f t="array" ref="F58">ROUND(E58:E58,0)</f>
        <v>84</v>
      </c>
      <c r="G58" s="50">
        <v>4</v>
      </c>
      <c r="H58" s="48">
        <v>4</v>
      </c>
      <c r="I58" s="48">
        <v>4</v>
      </c>
      <c r="J58" s="50">
        <v>4</v>
      </c>
      <c r="K58" s="50">
        <v>5</v>
      </c>
      <c r="L58" s="50">
        <v>4</v>
      </c>
      <c r="M58" s="50">
        <v>4</v>
      </c>
      <c r="N58" s="48">
        <v>4</v>
      </c>
      <c r="O58" s="48">
        <v>4</v>
      </c>
      <c r="P58" s="50">
        <v>3</v>
      </c>
      <c r="Q58" s="59">
        <f t="shared" si="3"/>
        <v>40</v>
      </c>
      <c r="R58" s="50">
        <v>4</v>
      </c>
      <c r="S58" s="50">
        <v>5</v>
      </c>
      <c r="T58" s="50">
        <v>5</v>
      </c>
      <c r="U58" s="50">
        <v>4</v>
      </c>
      <c r="V58" s="50">
        <v>5</v>
      </c>
      <c r="W58" s="50">
        <v>4</v>
      </c>
      <c r="X58" s="50">
        <v>5</v>
      </c>
      <c r="Y58" s="50">
        <v>5</v>
      </c>
      <c r="Z58" s="50">
        <v>5</v>
      </c>
      <c r="AA58" s="50">
        <v>4</v>
      </c>
      <c r="AB58" s="50">
        <v>4</v>
      </c>
      <c r="AC58" s="50">
        <v>5</v>
      </c>
      <c r="AD58" s="50">
        <v>4</v>
      </c>
      <c r="AE58" s="50">
        <v>5</v>
      </c>
      <c r="AF58" s="50">
        <v>5</v>
      </c>
      <c r="AG58" s="50">
        <v>4</v>
      </c>
      <c r="AH58" s="48">
        <v>5</v>
      </c>
      <c r="AI58" s="50">
        <v>5</v>
      </c>
      <c r="AJ58" s="50">
        <v>5</v>
      </c>
      <c r="AK58" s="60">
        <f t="shared" si="4"/>
        <v>88</v>
      </c>
      <c r="AL58" s="48">
        <v>4</v>
      </c>
      <c r="AM58" s="50">
        <v>3</v>
      </c>
      <c r="AN58" s="50">
        <v>3</v>
      </c>
      <c r="AO58" s="48">
        <v>3</v>
      </c>
      <c r="AP58" s="48">
        <v>4</v>
      </c>
      <c r="AQ58" s="50">
        <v>3</v>
      </c>
      <c r="AR58" s="50">
        <v>4</v>
      </c>
      <c r="AS58" s="48">
        <v>4</v>
      </c>
      <c r="AT58" s="48">
        <v>4</v>
      </c>
      <c r="AU58" s="61">
        <f t="shared" si="5"/>
        <v>32</v>
      </c>
    </row>
    <row r="59" spans="1:47" x14ac:dyDescent="0.25">
      <c r="A59" s="43">
        <v>58</v>
      </c>
      <c r="B59" s="42" t="s">
        <v>456</v>
      </c>
      <c r="C59" s="55" t="s">
        <v>512</v>
      </c>
      <c r="D59" s="55" t="s">
        <v>153</v>
      </c>
      <c r="E59" s="52">
        <f>VLOOKUP(B59,'Nilai Raport'!$B$2:$D$215,3,0)</f>
        <v>82.84615384615384</v>
      </c>
      <c r="F59" s="45" cm="1">
        <f t="array" ref="F59">ROUND(E59:E59,0)</f>
        <v>83</v>
      </c>
      <c r="G59" s="50">
        <v>4</v>
      </c>
      <c r="H59" s="49">
        <v>4</v>
      </c>
      <c r="I59" s="49">
        <v>4</v>
      </c>
      <c r="J59" s="50">
        <v>3</v>
      </c>
      <c r="K59" s="50">
        <v>4</v>
      </c>
      <c r="L59" s="50">
        <v>4</v>
      </c>
      <c r="M59" s="50">
        <v>4</v>
      </c>
      <c r="N59" s="49">
        <v>4</v>
      </c>
      <c r="O59" s="49">
        <v>5</v>
      </c>
      <c r="P59" s="50">
        <v>4</v>
      </c>
      <c r="Q59" s="59">
        <f t="shared" si="3"/>
        <v>40</v>
      </c>
      <c r="R59" s="50">
        <v>3</v>
      </c>
      <c r="S59" s="50">
        <v>3</v>
      </c>
      <c r="T59" s="50">
        <v>3</v>
      </c>
      <c r="U59" s="50">
        <v>4</v>
      </c>
      <c r="V59" s="50">
        <v>4</v>
      </c>
      <c r="W59" s="50">
        <v>4</v>
      </c>
      <c r="X59" s="50">
        <v>5</v>
      </c>
      <c r="Y59" s="50">
        <v>4</v>
      </c>
      <c r="Z59" s="50">
        <v>4</v>
      </c>
      <c r="AA59" s="50">
        <v>5</v>
      </c>
      <c r="AB59" s="50">
        <v>4</v>
      </c>
      <c r="AC59" s="50">
        <v>4</v>
      </c>
      <c r="AD59" s="50">
        <v>4</v>
      </c>
      <c r="AE59" s="50">
        <v>4</v>
      </c>
      <c r="AF59" s="50">
        <v>4</v>
      </c>
      <c r="AG59" s="50">
        <v>4</v>
      </c>
      <c r="AH59" s="49">
        <v>4</v>
      </c>
      <c r="AI59" s="50">
        <v>3</v>
      </c>
      <c r="AJ59" s="50">
        <v>4</v>
      </c>
      <c r="AK59" s="60">
        <f t="shared" si="4"/>
        <v>74</v>
      </c>
      <c r="AL59" s="49">
        <v>4</v>
      </c>
      <c r="AM59" s="50">
        <v>4</v>
      </c>
      <c r="AN59" s="50">
        <v>5</v>
      </c>
      <c r="AO59" s="49">
        <v>5</v>
      </c>
      <c r="AP59" s="49">
        <v>5</v>
      </c>
      <c r="AQ59" s="50">
        <v>5</v>
      </c>
      <c r="AR59" s="50">
        <v>5</v>
      </c>
      <c r="AS59" s="49">
        <v>5</v>
      </c>
      <c r="AT59" s="49">
        <v>5</v>
      </c>
      <c r="AU59" s="61">
        <f t="shared" si="5"/>
        <v>43</v>
      </c>
    </row>
    <row r="60" spans="1:47" x14ac:dyDescent="0.25">
      <c r="A60" s="43">
        <v>59</v>
      </c>
      <c r="B60" s="48" t="s">
        <v>458</v>
      </c>
      <c r="C60" s="54" t="s">
        <v>512</v>
      </c>
      <c r="D60" s="54" t="s">
        <v>153</v>
      </c>
      <c r="E60" s="52">
        <f>VLOOKUP(B60,'Nilai Raport'!$B$2:$D$215,3,0)</f>
        <v>83.07692307692308</v>
      </c>
      <c r="F60" s="45" cm="1">
        <f t="array" ref="F60">ROUND(E60:E60,0)</f>
        <v>83</v>
      </c>
      <c r="G60" s="50">
        <v>4</v>
      </c>
      <c r="H60" s="48">
        <v>4</v>
      </c>
      <c r="I60" s="48">
        <v>4</v>
      </c>
      <c r="J60" s="50">
        <v>1</v>
      </c>
      <c r="K60" s="50">
        <v>3</v>
      </c>
      <c r="L60" s="50">
        <v>2</v>
      </c>
      <c r="M60" s="50">
        <v>3</v>
      </c>
      <c r="N60" s="48">
        <v>3</v>
      </c>
      <c r="O60" s="48">
        <v>2</v>
      </c>
      <c r="P60" s="50">
        <v>4</v>
      </c>
      <c r="Q60" s="59">
        <f t="shared" si="3"/>
        <v>30</v>
      </c>
      <c r="R60" s="50">
        <v>5</v>
      </c>
      <c r="S60" s="50">
        <v>5</v>
      </c>
      <c r="T60" s="50">
        <v>5</v>
      </c>
      <c r="U60" s="50">
        <v>5</v>
      </c>
      <c r="V60" s="50">
        <v>5</v>
      </c>
      <c r="W60" s="50">
        <v>5</v>
      </c>
      <c r="X60" s="50">
        <v>4</v>
      </c>
      <c r="Y60" s="50">
        <v>5</v>
      </c>
      <c r="Z60" s="50">
        <v>5</v>
      </c>
      <c r="AA60" s="50">
        <v>4</v>
      </c>
      <c r="AB60" s="50">
        <v>4</v>
      </c>
      <c r="AC60" s="50">
        <v>5</v>
      </c>
      <c r="AD60" s="50">
        <v>5</v>
      </c>
      <c r="AE60" s="50">
        <v>5</v>
      </c>
      <c r="AF60" s="50">
        <v>5</v>
      </c>
      <c r="AG60" s="50">
        <v>5</v>
      </c>
      <c r="AH60" s="48">
        <v>5</v>
      </c>
      <c r="AI60" s="50">
        <v>5</v>
      </c>
      <c r="AJ60" s="50">
        <v>4</v>
      </c>
      <c r="AK60" s="60">
        <f t="shared" si="4"/>
        <v>91</v>
      </c>
      <c r="AL60" s="48">
        <v>5</v>
      </c>
      <c r="AM60" s="50">
        <v>4</v>
      </c>
      <c r="AN60" s="50">
        <v>4</v>
      </c>
      <c r="AO60" s="48">
        <v>5</v>
      </c>
      <c r="AP60" s="48">
        <v>4</v>
      </c>
      <c r="AQ60" s="50">
        <v>5</v>
      </c>
      <c r="AR60" s="50">
        <v>5</v>
      </c>
      <c r="AS60" s="48">
        <v>5</v>
      </c>
      <c r="AT60" s="48">
        <v>5</v>
      </c>
      <c r="AU60" s="61">
        <f t="shared" si="5"/>
        <v>42</v>
      </c>
    </row>
    <row r="61" spans="1:47" x14ac:dyDescent="0.25">
      <c r="A61" s="43">
        <v>60</v>
      </c>
      <c r="B61" s="49" t="s">
        <v>459</v>
      </c>
      <c r="C61" s="55" t="s">
        <v>512</v>
      </c>
      <c r="D61" s="55" t="s">
        <v>153</v>
      </c>
      <c r="E61" s="52">
        <f>VLOOKUP(B61,'Nilai Raport'!$B$2:$D$215,3,0)</f>
        <v>81.230769230769226</v>
      </c>
      <c r="F61" s="45" cm="1">
        <f t="array" ref="F61">ROUND(E61:E61,0)</f>
        <v>81</v>
      </c>
      <c r="G61" s="50">
        <v>3</v>
      </c>
      <c r="H61" s="49">
        <v>3</v>
      </c>
      <c r="I61" s="49">
        <v>4</v>
      </c>
      <c r="J61" s="50">
        <v>3</v>
      </c>
      <c r="K61" s="50">
        <v>4</v>
      </c>
      <c r="L61" s="50">
        <v>3</v>
      </c>
      <c r="M61" s="50">
        <v>5</v>
      </c>
      <c r="N61" s="49">
        <v>4</v>
      </c>
      <c r="O61" s="49">
        <v>4</v>
      </c>
      <c r="P61" s="50">
        <v>4</v>
      </c>
      <c r="Q61" s="59">
        <f t="shared" si="3"/>
        <v>37</v>
      </c>
      <c r="R61" s="50">
        <v>4</v>
      </c>
      <c r="S61" s="50">
        <v>4</v>
      </c>
      <c r="T61" s="50">
        <v>4</v>
      </c>
      <c r="U61" s="50">
        <v>3</v>
      </c>
      <c r="V61" s="50">
        <v>4</v>
      </c>
      <c r="W61" s="50">
        <v>3</v>
      </c>
      <c r="X61" s="50">
        <v>3</v>
      </c>
      <c r="Y61" s="50">
        <v>3</v>
      </c>
      <c r="Z61" s="50">
        <v>3</v>
      </c>
      <c r="AA61" s="50">
        <v>4</v>
      </c>
      <c r="AB61" s="50">
        <v>3</v>
      </c>
      <c r="AC61" s="50">
        <v>5</v>
      </c>
      <c r="AD61" s="50">
        <v>3</v>
      </c>
      <c r="AE61" s="50">
        <v>3</v>
      </c>
      <c r="AF61" s="50">
        <v>3</v>
      </c>
      <c r="AG61" s="50">
        <v>3</v>
      </c>
      <c r="AH61" s="49">
        <v>3</v>
      </c>
      <c r="AI61" s="50">
        <v>3</v>
      </c>
      <c r="AJ61" s="50">
        <v>5</v>
      </c>
      <c r="AK61" s="60">
        <f t="shared" si="4"/>
        <v>66</v>
      </c>
      <c r="AL61" s="49">
        <v>4</v>
      </c>
      <c r="AM61" s="50">
        <v>3</v>
      </c>
      <c r="AN61" s="50">
        <v>4</v>
      </c>
      <c r="AO61" s="49">
        <v>4</v>
      </c>
      <c r="AP61" s="49">
        <v>4</v>
      </c>
      <c r="AQ61" s="50">
        <v>4</v>
      </c>
      <c r="AR61" s="50">
        <v>4</v>
      </c>
      <c r="AS61" s="49">
        <v>4</v>
      </c>
      <c r="AT61" s="49">
        <v>4</v>
      </c>
      <c r="AU61" s="61">
        <f t="shared" si="5"/>
        <v>35</v>
      </c>
    </row>
    <row r="62" spans="1:47" x14ac:dyDescent="0.25">
      <c r="A62" s="43">
        <v>61</v>
      </c>
      <c r="B62" s="48" t="s">
        <v>460</v>
      </c>
      <c r="C62" s="54" t="s">
        <v>512</v>
      </c>
      <c r="D62" s="54" t="s">
        <v>153</v>
      </c>
      <c r="E62" s="52">
        <f>VLOOKUP(B62,'Nilai Raport'!$B$2:$D$215,3,0)</f>
        <v>83.230769230769226</v>
      </c>
      <c r="F62" s="45" cm="1">
        <f t="array" ref="F62">ROUND(E62:E62,0)</f>
        <v>83</v>
      </c>
      <c r="G62" s="50">
        <v>5</v>
      </c>
      <c r="H62" s="48">
        <v>5</v>
      </c>
      <c r="I62" s="48">
        <v>5</v>
      </c>
      <c r="J62" s="50">
        <v>5</v>
      </c>
      <c r="K62" s="50">
        <v>3</v>
      </c>
      <c r="L62" s="50">
        <v>5</v>
      </c>
      <c r="M62" s="50">
        <v>5</v>
      </c>
      <c r="N62" s="48">
        <v>4</v>
      </c>
      <c r="O62" s="48">
        <v>5</v>
      </c>
      <c r="P62" s="50">
        <v>5</v>
      </c>
      <c r="Q62" s="59">
        <f t="shared" si="3"/>
        <v>47</v>
      </c>
      <c r="R62" s="50">
        <v>5</v>
      </c>
      <c r="S62" s="50">
        <v>5</v>
      </c>
      <c r="T62" s="50">
        <v>5</v>
      </c>
      <c r="U62" s="50">
        <v>5</v>
      </c>
      <c r="V62" s="50">
        <v>5</v>
      </c>
      <c r="W62" s="50">
        <v>4</v>
      </c>
      <c r="X62" s="50">
        <v>5</v>
      </c>
      <c r="Y62" s="50">
        <v>4</v>
      </c>
      <c r="Z62" s="50">
        <v>5</v>
      </c>
      <c r="AA62" s="50">
        <v>5</v>
      </c>
      <c r="AB62" s="50">
        <v>5</v>
      </c>
      <c r="AC62" s="50">
        <v>5</v>
      </c>
      <c r="AD62" s="50">
        <v>5</v>
      </c>
      <c r="AE62" s="50">
        <v>5</v>
      </c>
      <c r="AF62" s="50">
        <v>4</v>
      </c>
      <c r="AG62" s="50">
        <v>5</v>
      </c>
      <c r="AH62" s="48">
        <v>5</v>
      </c>
      <c r="AI62" s="50">
        <v>5</v>
      </c>
      <c r="AJ62" s="50">
        <v>5</v>
      </c>
      <c r="AK62" s="60">
        <f t="shared" si="4"/>
        <v>92</v>
      </c>
      <c r="AL62" s="48">
        <v>4</v>
      </c>
      <c r="AM62" s="50">
        <v>5</v>
      </c>
      <c r="AN62" s="50">
        <v>5</v>
      </c>
      <c r="AO62" s="48">
        <v>5</v>
      </c>
      <c r="AP62" s="48">
        <v>5</v>
      </c>
      <c r="AQ62" s="50">
        <v>5</v>
      </c>
      <c r="AR62" s="50">
        <v>5</v>
      </c>
      <c r="AS62" s="48">
        <v>5</v>
      </c>
      <c r="AT62" s="48">
        <v>5</v>
      </c>
      <c r="AU62" s="61">
        <f t="shared" si="5"/>
        <v>44</v>
      </c>
    </row>
    <row r="63" spans="1:47" x14ac:dyDescent="0.25">
      <c r="A63" s="43">
        <v>62</v>
      </c>
      <c r="B63" s="49" t="s">
        <v>461</v>
      </c>
      <c r="C63" s="55" t="s">
        <v>512</v>
      </c>
      <c r="D63" s="55" t="s">
        <v>153</v>
      </c>
      <c r="E63" s="52">
        <f>VLOOKUP(B63,'Nilai Raport'!$B$2:$D$215,3,0)</f>
        <v>82.461538461538467</v>
      </c>
      <c r="F63" s="45" cm="1">
        <f t="array" ref="F63">ROUND(E63:E63,0)</f>
        <v>82</v>
      </c>
      <c r="G63" s="50">
        <v>4</v>
      </c>
      <c r="H63" s="49">
        <v>5</v>
      </c>
      <c r="I63" s="49">
        <v>4</v>
      </c>
      <c r="J63" s="50">
        <v>4</v>
      </c>
      <c r="K63" s="50">
        <v>3</v>
      </c>
      <c r="L63" s="50">
        <v>4</v>
      </c>
      <c r="M63" s="50">
        <v>4</v>
      </c>
      <c r="N63" s="49">
        <v>4</v>
      </c>
      <c r="O63" s="49">
        <v>5</v>
      </c>
      <c r="P63" s="50">
        <v>4</v>
      </c>
      <c r="Q63" s="59">
        <f t="shared" si="3"/>
        <v>41</v>
      </c>
      <c r="R63" s="50">
        <v>4</v>
      </c>
      <c r="S63" s="50">
        <v>4</v>
      </c>
      <c r="T63" s="50">
        <v>3</v>
      </c>
      <c r="U63" s="50">
        <v>5</v>
      </c>
      <c r="V63" s="50">
        <v>3</v>
      </c>
      <c r="W63" s="50">
        <v>5</v>
      </c>
      <c r="X63" s="50">
        <v>4</v>
      </c>
      <c r="Y63" s="50">
        <v>3</v>
      </c>
      <c r="Z63" s="50">
        <v>4</v>
      </c>
      <c r="AA63" s="50">
        <v>5</v>
      </c>
      <c r="AB63" s="50">
        <v>5</v>
      </c>
      <c r="AC63" s="50">
        <v>4</v>
      </c>
      <c r="AD63" s="50">
        <v>4</v>
      </c>
      <c r="AE63" s="50">
        <v>4</v>
      </c>
      <c r="AF63" s="50">
        <v>4</v>
      </c>
      <c r="AG63" s="50">
        <v>4</v>
      </c>
      <c r="AH63" s="49">
        <v>4</v>
      </c>
      <c r="AI63" s="50">
        <v>4</v>
      </c>
      <c r="AJ63" s="50">
        <v>4</v>
      </c>
      <c r="AK63" s="60">
        <f t="shared" si="4"/>
        <v>77</v>
      </c>
      <c r="AL63" s="49">
        <v>4</v>
      </c>
      <c r="AM63" s="50">
        <v>3</v>
      </c>
      <c r="AN63" s="50">
        <v>3</v>
      </c>
      <c r="AO63" s="49">
        <v>4</v>
      </c>
      <c r="AP63" s="49">
        <v>4</v>
      </c>
      <c r="AQ63" s="50">
        <v>3</v>
      </c>
      <c r="AR63" s="50">
        <v>3</v>
      </c>
      <c r="AS63" s="49">
        <v>3</v>
      </c>
      <c r="AT63" s="49">
        <v>3</v>
      </c>
      <c r="AU63" s="61">
        <f t="shared" si="5"/>
        <v>30</v>
      </c>
    </row>
    <row r="64" spans="1:47" x14ac:dyDescent="0.25">
      <c r="A64" s="43">
        <v>63</v>
      </c>
      <c r="B64" s="48" t="s">
        <v>464</v>
      </c>
      <c r="C64" s="54" t="s">
        <v>512</v>
      </c>
      <c r="D64" s="54" t="s">
        <v>153</v>
      </c>
      <c r="E64" s="52">
        <f>VLOOKUP(B64,'Nilai Raport'!$B$2:$D$215,3,0)</f>
        <v>84.07692307692308</v>
      </c>
      <c r="F64" s="45" cm="1">
        <f t="array" ref="F64">ROUND(E64:E64,0)</f>
        <v>84</v>
      </c>
      <c r="G64" s="50">
        <v>5</v>
      </c>
      <c r="H64" s="48">
        <v>5</v>
      </c>
      <c r="I64" s="48">
        <v>5</v>
      </c>
      <c r="J64" s="50">
        <v>3</v>
      </c>
      <c r="K64" s="50">
        <v>4</v>
      </c>
      <c r="L64" s="50">
        <v>5</v>
      </c>
      <c r="M64" s="50">
        <v>5</v>
      </c>
      <c r="N64" s="48">
        <v>5</v>
      </c>
      <c r="O64" s="48">
        <v>5</v>
      </c>
      <c r="P64" s="50">
        <v>5</v>
      </c>
      <c r="Q64" s="59">
        <f t="shared" si="3"/>
        <v>47</v>
      </c>
      <c r="R64" s="50">
        <v>3</v>
      </c>
      <c r="S64" s="50">
        <v>2</v>
      </c>
      <c r="T64" s="50">
        <v>4</v>
      </c>
      <c r="U64" s="50">
        <v>3</v>
      </c>
      <c r="V64" s="50">
        <v>3</v>
      </c>
      <c r="W64" s="50">
        <v>3</v>
      </c>
      <c r="X64" s="50">
        <v>3</v>
      </c>
      <c r="Y64" s="50">
        <v>3</v>
      </c>
      <c r="Z64" s="50">
        <v>4</v>
      </c>
      <c r="AA64" s="50">
        <v>3</v>
      </c>
      <c r="AB64" s="50">
        <v>5</v>
      </c>
      <c r="AC64" s="50">
        <v>3</v>
      </c>
      <c r="AD64" s="50">
        <v>3</v>
      </c>
      <c r="AE64" s="50">
        <v>4</v>
      </c>
      <c r="AF64" s="50">
        <v>3</v>
      </c>
      <c r="AG64" s="50">
        <v>4</v>
      </c>
      <c r="AH64" s="48">
        <v>5</v>
      </c>
      <c r="AI64" s="50">
        <v>3</v>
      </c>
      <c r="AJ64" s="50">
        <v>4</v>
      </c>
      <c r="AK64" s="60">
        <f t="shared" si="4"/>
        <v>65</v>
      </c>
      <c r="AL64" s="48">
        <v>4</v>
      </c>
      <c r="AM64" s="50">
        <v>4</v>
      </c>
      <c r="AN64" s="50">
        <v>3</v>
      </c>
      <c r="AO64" s="48">
        <v>4</v>
      </c>
      <c r="AP64" s="48">
        <v>3</v>
      </c>
      <c r="AQ64" s="50">
        <v>4</v>
      </c>
      <c r="AR64" s="50">
        <v>5</v>
      </c>
      <c r="AS64" s="48">
        <v>5</v>
      </c>
      <c r="AT64" s="48">
        <v>5</v>
      </c>
      <c r="AU64" s="61">
        <f t="shared" si="5"/>
        <v>37</v>
      </c>
    </row>
    <row r="65" spans="1:47" x14ac:dyDescent="0.25">
      <c r="A65" s="43">
        <v>64</v>
      </c>
      <c r="B65" s="49" t="s">
        <v>466</v>
      </c>
      <c r="C65" s="55" t="s">
        <v>512</v>
      </c>
      <c r="D65" s="55" t="s">
        <v>153</v>
      </c>
      <c r="E65" s="52">
        <f>VLOOKUP(B65,'Nilai Raport'!$B$2:$D$215,3,0)</f>
        <v>83.538461538461533</v>
      </c>
      <c r="F65" s="45" cm="1">
        <f t="array" ref="F65">ROUND(E65:E65,0)</f>
        <v>84</v>
      </c>
      <c r="G65" s="50">
        <v>3</v>
      </c>
      <c r="H65" s="49">
        <v>3</v>
      </c>
      <c r="I65" s="49">
        <v>4</v>
      </c>
      <c r="J65" s="50">
        <v>2</v>
      </c>
      <c r="K65" s="50">
        <v>3</v>
      </c>
      <c r="L65" s="50">
        <v>2</v>
      </c>
      <c r="M65" s="50">
        <v>3</v>
      </c>
      <c r="N65" s="49">
        <v>3</v>
      </c>
      <c r="O65" s="49">
        <v>4</v>
      </c>
      <c r="P65" s="50">
        <v>5</v>
      </c>
      <c r="Q65" s="59">
        <f t="shared" si="3"/>
        <v>32</v>
      </c>
      <c r="R65" s="50">
        <v>3</v>
      </c>
      <c r="S65" s="50">
        <v>2</v>
      </c>
      <c r="T65" s="50">
        <v>3</v>
      </c>
      <c r="U65" s="50">
        <v>3</v>
      </c>
      <c r="V65" s="50">
        <v>3</v>
      </c>
      <c r="W65" s="50">
        <v>4</v>
      </c>
      <c r="X65" s="50">
        <v>3</v>
      </c>
      <c r="Y65" s="50">
        <v>4</v>
      </c>
      <c r="Z65" s="50">
        <v>3</v>
      </c>
      <c r="AA65" s="50">
        <v>3</v>
      </c>
      <c r="AB65" s="50">
        <v>4</v>
      </c>
      <c r="AC65" s="50">
        <v>3</v>
      </c>
      <c r="AD65" s="50">
        <v>3</v>
      </c>
      <c r="AE65" s="50">
        <v>3</v>
      </c>
      <c r="AF65" s="50">
        <v>4</v>
      </c>
      <c r="AG65" s="50">
        <v>3</v>
      </c>
      <c r="AH65" s="49">
        <v>3</v>
      </c>
      <c r="AI65" s="50">
        <v>2</v>
      </c>
      <c r="AJ65" s="50">
        <v>3</v>
      </c>
      <c r="AK65" s="60">
        <f t="shared" si="4"/>
        <v>59</v>
      </c>
      <c r="AL65" s="49">
        <v>3</v>
      </c>
      <c r="AM65" s="50">
        <v>4</v>
      </c>
      <c r="AN65" s="50">
        <v>3</v>
      </c>
      <c r="AO65" s="49">
        <v>3</v>
      </c>
      <c r="AP65" s="49">
        <v>4</v>
      </c>
      <c r="AQ65" s="50">
        <v>3</v>
      </c>
      <c r="AR65" s="50">
        <v>3</v>
      </c>
      <c r="AS65" s="49">
        <v>4</v>
      </c>
      <c r="AT65" s="49">
        <v>5</v>
      </c>
      <c r="AU65" s="61">
        <f t="shared" si="5"/>
        <v>32</v>
      </c>
    </row>
    <row r="66" spans="1:47" x14ac:dyDescent="0.25">
      <c r="A66" s="43">
        <v>65</v>
      </c>
      <c r="B66" s="48" t="s">
        <v>468</v>
      </c>
      <c r="C66" s="54" t="s">
        <v>512</v>
      </c>
      <c r="D66" s="54" t="s">
        <v>153</v>
      </c>
      <c r="E66" s="52">
        <f>VLOOKUP(B66,'Nilai Raport'!$B$2:$D$215,3,0)</f>
        <v>83.538461538461533</v>
      </c>
      <c r="F66" s="45" cm="1">
        <f t="array" ref="F66">ROUND(E66:E66,0)</f>
        <v>84</v>
      </c>
      <c r="G66" s="50">
        <v>5</v>
      </c>
      <c r="H66" s="48">
        <v>5</v>
      </c>
      <c r="I66" s="48">
        <v>5</v>
      </c>
      <c r="J66" s="50">
        <v>5</v>
      </c>
      <c r="K66" s="50">
        <v>4</v>
      </c>
      <c r="L66" s="50">
        <v>5</v>
      </c>
      <c r="M66" s="50">
        <v>5</v>
      </c>
      <c r="N66" s="48">
        <v>5</v>
      </c>
      <c r="O66" s="48">
        <v>5</v>
      </c>
      <c r="P66" s="50">
        <v>5</v>
      </c>
      <c r="Q66" s="59">
        <f t="shared" ref="Q66:Q97" si="6">SUM(G66:P66)</f>
        <v>49</v>
      </c>
      <c r="R66" s="50">
        <v>5</v>
      </c>
      <c r="S66" s="50">
        <v>5</v>
      </c>
      <c r="T66" s="50">
        <v>5</v>
      </c>
      <c r="U66" s="50">
        <v>5</v>
      </c>
      <c r="V66" s="50">
        <v>5</v>
      </c>
      <c r="W66" s="50">
        <v>5</v>
      </c>
      <c r="X66" s="50">
        <v>5</v>
      </c>
      <c r="Y66" s="50">
        <v>5</v>
      </c>
      <c r="Z66" s="50">
        <v>5</v>
      </c>
      <c r="AA66" s="50">
        <v>5</v>
      </c>
      <c r="AB66" s="50">
        <v>5</v>
      </c>
      <c r="AC66" s="50">
        <v>5</v>
      </c>
      <c r="AD66" s="50">
        <v>5</v>
      </c>
      <c r="AE66" s="50">
        <v>5</v>
      </c>
      <c r="AF66" s="50">
        <v>4</v>
      </c>
      <c r="AG66" s="50">
        <v>5</v>
      </c>
      <c r="AH66" s="48">
        <v>5</v>
      </c>
      <c r="AI66" s="50">
        <v>5</v>
      </c>
      <c r="AJ66" s="50">
        <v>5</v>
      </c>
      <c r="AK66" s="60">
        <f t="shared" ref="AK66:AK97" si="7">SUM(R66:AJ66)</f>
        <v>94</v>
      </c>
      <c r="AL66" s="48">
        <v>4</v>
      </c>
      <c r="AM66" s="50">
        <v>4</v>
      </c>
      <c r="AN66" s="50">
        <v>4</v>
      </c>
      <c r="AO66" s="48">
        <v>5</v>
      </c>
      <c r="AP66" s="48">
        <v>5</v>
      </c>
      <c r="AQ66" s="50">
        <v>4</v>
      </c>
      <c r="AR66" s="50">
        <v>4</v>
      </c>
      <c r="AS66" s="48">
        <v>3</v>
      </c>
      <c r="AT66" s="48">
        <v>5</v>
      </c>
      <c r="AU66" s="61">
        <f t="shared" ref="AU66:AU97" si="8">SUM(AL66:AT66)</f>
        <v>38</v>
      </c>
    </row>
    <row r="67" spans="1:47" x14ac:dyDescent="0.25">
      <c r="A67" s="43">
        <v>66</v>
      </c>
      <c r="B67" s="49" t="s">
        <v>469</v>
      </c>
      <c r="C67" s="55" t="s">
        <v>512</v>
      </c>
      <c r="D67" s="55" t="s">
        <v>153</v>
      </c>
      <c r="E67" s="52">
        <f>VLOOKUP(B67,'Nilai Raport'!$B$2:$D$215,3,0)</f>
        <v>84.15384615384616</v>
      </c>
      <c r="F67" s="45" cm="1">
        <f t="array" ref="F67">ROUND(E67:E67,0)</f>
        <v>84</v>
      </c>
      <c r="G67" s="50">
        <v>5</v>
      </c>
      <c r="H67" s="49">
        <v>5</v>
      </c>
      <c r="I67" s="49">
        <v>5</v>
      </c>
      <c r="J67" s="50">
        <v>5</v>
      </c>
      <c r="K67" s="50">
        <v>5</v>
      </c>
      <c r="L67" s="50">
        <v>4</v>
      </c>
      <c r="M67" s="50">
        <v>5</v>
      </c>
      <c r="N67" s="49">
        <v>5</v>
      </c>
      <c r="O67" s="49">
        <v>5</v>
      </c>
      <c r="P67" s="50">
        <v>5</v>
      </c>
      <c r="Q67" s="59">
        <f t="shared" si="6"/>
        <v>49</v>
      </c>
      <c r="R67" s="50">
        <v>4</v>
      </c>
      <c r="S67" s="50">
        <v>3</v>
      </c>
      <c r="T67" s="50">
        <v>4</v>
      </c>
      <c r="U67" s="50">
        <v>4</v>
      </c>
      <c r="V67" s="50">
        <v>4</v>
      </c>
      <c r="W67" s="50">
        <v>2</v>
      </c>
      <c r="X67" s="50">
        <v>4</v>
      </c>
      <c r="Y67" s="50">
        <v>3</v>
      </c>
      <c r="Z67" s="50">
        <v>4</v>
      </c>
      <c r="AA67" s="50">
        <v>4</v>
      </c>
      <c r="AB67" s="50">
        <v>3</v>
      </c>
      <c r="AC67" s="50">
        <v>5</v>
      </c>
      <c r="AD67" s="50">
        <v>3</v>
      </c>
      <c r="AE67" s="50">
        <v>4</v>
      </c>
      <c r="AF67" s="50">
        <v>4</v>
      </c>
      <c r="AG67" s="50">
        <v>4</v>
      </c>
      <c r="AH67" s="49">
        <v>4</v>
      </c>
      <c r="AI67" s="50">
        <v>3</v>
      </c>
      <c r="AJ67" s="50">
        <v>4</v>
      </c>
      <c r="AK67" s="60">
        <f t="shared" si="7"/>
        <v>70</v>
      </c>
      <c r="AL67" s="49">
        <v>4</v>
      </c>
      <c r="AM67" s="50">
        <v>4</v>
      </c>
      <c r="AN67" s="50">
        <v>3</v>
      </c>
      <c r="AO67" s="49">
        <v>4</v>
      </c>
      <c r="AP67" s="49">
        <v>4</v>
      </c>
      <c r="AQ67" s="50">
        <v>5</v>
      </c>
      <c r="AR67" s="50">
        <v>3</v>
      </c>
      <c r="AS67" s="49">
        <v>4</v>
      </c>
      <c r="AT67" s="49">
        <v>4</v>
      </c>
      <c r="AU67" s="61">
        <f t="shared" si="8"/>
        <v>35</v>
      </c>
    </row>
    <row r="68" spans="1:47" x14ac:dyDescent="0.25">
      <c r="A68" s="43">
        <v>67</v>
      </c>
      <c r="B68" s="42" t="s">
        <v>471</v>
      </c>
      <c r="C68" s="54" t="s">
        <v>512</v>
      </c>
      <c r="D68" s="54" t="s">
        <v>153</v>
      </c>
      <c r="E68" s="52">
        <f>VLOOKUP(B68,'Nilai Raport'!$B$2:$D$215,3,0)</f>
        <v>82.538461538461533</v>
      </c>
      <c r="F68" s="45" cm="1">
        <f t="array" ref="F68">ROUND(E68:E68,0)</f>
        <v>83</v>
      </c>
      <c r="G68" s="50">
        <v>5</v>
      </c>
      <c r="H68" s="48">
        <v>4</v>
      </c>
      <c r="I68" s="48">
        <v>5</v>
      </c>
      <c r="J68" s="50">
        <v>5</v>
      </c>
      <c r="K68" s="50">
        <v>4</v>
      </c>
      <c r="L68" s="50">
        <v>5</v>
      </c>
      <c r="M68" s="50">
        <v>5</v>
      </c>
      <c r="N68" s="48">
        <v>5</v>
      </c>
      <c r="O68" s="48">
        <v>5</v>
      </c>
      <c r="P68" s="50">
        <v>5</v>
      </c>
      <c r="Q68" s="59">
        <f t="shared" si="6"/>
        <v>48</v>
      </c>
      <c r="R68" s="50">
        <v>3</v>
      </c>
      <c r="S68" s="50">
        <v>4</v>
      </c>
      <c r="T68" s="50">
        <v>2</v>
      </c>
      <c r="U68" s="50">
        <v>4</v>
      </c>
      <c r="V68" s="50">
        <v>4</v>
      </c>
      <c r="W68" s="50">
        <v>4</v>
      </c>
      <c r="X68" s="50">
        <v>3</v>
      </c>
      <c r="Y68" s="50">
        <v>3</v>
      </c>
      <c r="Z68" s="50">
        <v>3</v>
      </c>
      <c r="AA68" s="50">
        <v>4</v>
      </c>
      <c r="AB68" s="50">
        <v>4</v>
      </c>
      <c r="AC68" s="50">
        <v>5</v>
      </c>
      <c r="AD68" s="50">
        <v>3</v>
      </c>
      <c r="AE68" s="50">
        <v>4</v>
      </c>
      <c r="AF68" s="50">
        <v>4</v>
      </c>
      <c r="AG68" s="50">
        <v>3</v>
      </c>
      <c r="AH68" s="48">
        <v>4</v>
      </c>
      <c r="AI68" s="50">
        <v>3</v>
      </c>
      <c r="AJ68" s="50">
        <v>4</v>
      </c>
      <c r="AK68" s="60">
        <f t="shared" si="7"/>
        <v>68</v>
      </c>
      <c r="AL68" s="48">
        <v>5</v>
      </c>
      <c r="AM68" s="50">
        <v>5</v>
      </c>
      <c r="AN68" s="50">
        <v>5</v>
      </c>
      <c r="AO68" s="48">
        <v>5</v>
      </c>
      <c r="AP68" s="48">
        <v>5</v>
      </c>
      <c r="AQ68" s="50">
        <v>5</v>
      </c>
      <c r="AR68" s="50">
        <v>5</v>
      </c>
      <c r="AS68" s="48">
        <v>5</v>
      </c>
      <c r="AT68" s="48">
        <v>5</v>
      </c>
      <c r="AU68" s="61">
        <f t="shared" si="8"/>
        <v>45</v>
      </c>
    </row>
    <row r="69" spans="1:47" x14ac:dyDescent="0.25">
      <c r="A69" s="43">
        <v>68</v>
      </c>
      <c r="B69" s="49" t="s">
        <v>473</v>
      </c>
      <c r="C69" s="55" t="s">
        <v>512</v>
      </c>
      <c r="D69" s="55" t="s">
        <v>153</v>
      </c>
      <c r="E69" s="52">
        <f>VLOOKUP(B69,'Nilai Raport'!$B$2:$D$215,3,0)</f>
        <v>84.538461538461533</v>
      </c>
      <c r="F69" s="45" cm="1">
        <f t="array" ref="F69">ROUND(E69:E69,0)</f>
        <v>85</v>
      </c>
      <c r="G69" s="50">
        <v>3</v>
      </c>
      <c r="H69" s="49">
        <v>4</v>
      </c>
      <c r="I69" s="49">
        <v>3</v>
      </c>
      <c r="J69" s="50">
        <v>5</v>
      </c>
      <c r="K69" s="50">
        <v>3</v>
      </c>
      <c r="L69" s="50">
        <v>2</v>
      </c>
      <c r="M69" s="50">
        <v>4</v>
      </c>
      <c r="N69" s="49">
        <v>4</v>
      </c>
      <c r="O69" s="49">
        <v>3</v>
      </c>
      <c r="P69" s="50">
        <v>4</v>
      </c>
      <c r="Q69" s="59">
        <f t="shared" si="6"/>
        <v>35</v>
      </c>
      <c r="R69" s="50">
        <v>3</v>
      </c>
      <c r="S69" s="50">
        <v>3</v>
      </c>
      <c r="T69" s="50">
        <v>3</v>
      </c>
      <c r="U69" s="50">
        <v>3</v>
      </c>
      <c r="V69" s="50">
        <v>3</v>
      </c>
      <c r="W69" s="50">
        <v>3</v>
      </c>
      <c r="X69" s="50">
        <v>4</v>
      </c>
      <c r="Y69" s="50">
        <v>3</v>
      </c>
      <c r="Z69" s="50">
        <v>4</v>
      </c>
      <c r="AA69" s="50">
        <v>4</v>
      </c>
      <c r="AB69" s="50">
        <v>3</v>
      </c>
      <c r="AC69" s="50">
        <v>3</v>
      </c>
      <c r="AD69" s="50">
        <v>4</v>
      </c>
      <c r="AE69" s="50">
        <v>3</v>
      </c>
      <c r="AF69" s="50">
        <v>4</v>
      </c>
      <c r="AG69" s="50">
        <v>4</v>
      </c>
      <c r="AH69" s="49">
        <v>3</v>
      </c>
      <c r="AI69" s="50">
        <v>3</v>
      </c>
      <c r="AJ69" s="50">
        <v>4</v>
      </c>
      <c r="AK69" s="60">
        <f t="shared" si="7"/>
        <v>64</v>
      </c>
      <c r="AL69" s="49">
        <v>5</v>
      </c>
      <c r="AM69" s="50">
        <v>4</v>
      </c>
      <c r="AN69" s="50">
        <v>5</v>
      </c>
      <c r="AO69" s="49">
        <v>4</v>
      </c>
      <c r="AP69" s="49">
        <v>5</v>
      </c>
      <c r="AQ69" s="50">
        <v>5</v>
      </c>
      <c r="AR69" s="50">
        <v>5</v>
      </c>
      <c r="AS69" s="49">
        <v>5</v>
      </c>
      <c r="AT69" s="49">
        <v>5</v>
      </c>
      <c r="AU69" s="61">
        <f t="shared" si="8"/>
        <v>43</v>
      </c>
    </row>
    <row r="70" spans="1:47" x14ac:dyDescent="0.25">
      <c r="A70" s="43">
        <v>69</v>
      </c>
      <c r="B70" s="48" t="s">
        <v>474</v>
      </c>
      <c r="C70" s="54" t="s">
        <v>512</v>
      </c>
      <c r="D70" s="54" t="s">
        <v>153</v>
      </c>
      <c r="E70" s="52">
        <f>VLOOKUP(B70,'Nilai Raport'!$B$2:$D$215,3,0)</f>
        <v>84.307692307692307</v>
      </c>
      <c r="F70" s="45" cm="1">
        <f t="array" ref="F70">ROUND(E70:E70,0)</f>
        <v>84</v>
      </c>
      <c r="G70" s="50">
        <v>5</v>
      </c>
      <c r="H70" s="48">
        <v>5</v>
      </c>
      <c r="I70" s="48">
        <v>5</v>
      </c>
      <c r="J70" s="50">
        <v>5</v>
      </c>
      <c r="K70" s="50">
        <v>5</v>
      </c>
      <c r="L70" s="50">
        <v>5</v>
      </c>
      <c r="M70" s="50">
        <v>4</v>
      </c>
      <c r="N70" s="48">
        <v>4</v>
      </c>
      <c r="O70" s="48">
        <v>5</v>
      </c>
      <c r="P70" s="50">
        <v>5</v>
      </c>
      <c r="Q70" s="59">
        <f t="shared" si="6"/>
        <v>48</v>
      </c>
      <c r="R70" s="50">
        <v>5</v>
      </c>
      <c r="S70" s="50">
        <v>3</v>
      </c>
      <c r="T70" s="50">
        <v>5</v>
      </c>
      <c r="U70" s="50">
        <v>5</v>
      </c>
      <c r="V70" s="50">
        <v>5</v>
      </c>
      <c r="W70" s="50">
        <v>4</v>
      </c>
      <c r="X70" s="50">
        <v>5</v>
      </c>
      <c r="Y70" s="50">
        <v>5</v>
      </c>
      <c r="Z70" s="50">
        <v>5</v>
      </c>
      <c r="AA70" s="50">
        <v>5</v>
      </c>
      <c r="AB70" s="50">
        <v>5</v>
      </c>
      <c r="AC70" s="50">
        <v>4</v>
      </c>
      <c r="AD70" s="50">
        <v>5</v>
      </c>
      <c r="AE70" s="50">
        <v>5</v>
      </c>
      <c r="AF70" s="50">
        <v>5</v>
      </c>
      <c r="AG70" s="50">
        <v>5</v>
      </c>
      <c r="AH70" s="48">
        <v>5</v>
      </c>
      <c r="AI70" s="50">
        <v>3</v>
      </c>
      <c r="AJ70" s="50">
        <v>5</v>
      </c>
      <c r="AK70" s="60">
        <f t="shared" si="7"/>
        <v>89</v>
      </c>
      <c r="AL70" s="48">
        <v>4</v>
      </c>
      <c r="AM70" s="50">
        <v>4</v>
      </c>
      <c r="AN70" s="50">
        <v>4</v>
      </c>
      <c r="AO70" s="48">
        <v>4</v>
      </c>
      <c r="AP70" s="48">
        <v>4</v>
      </c>
      <c r="AQ70" s="50">
        <v>3</v>
      </c>
      <c r="AR70" s="50">
        <v>5</v>
      </c>
      <c r="AS70" s="48">
        <v>5</v>
      </c>
      <c r="AT70" s="48">
        <v>5</v>
      </c>
      <c r="AU70" s="61">
        <f t="shared" si="8"/>
        <v>38</v>
      </c>
    </row>
    <row r="71" spans="1:47" x14ac:dyDescent="0.25">
      <c r="A71" s="43">
        <v>70</v>
      </c>
      <c r="B71" s="49" t="s">
        <v>374</v>
      </c>
      <c r="C71" s="55" t="s">
        <v>511</v>
      </c>
      <c r="D71" s="55" t="s">
        <v>91</v>
      </c>
      <c r="E71" s="53">
        <f>VLOOKUP(B71,'Nilai Raport'!$B$2:$D$215,3,0)</f>
        <v>83.230769230000007</v>
      </c>
      <c r="F71" s="45" cm="1">
        <f t="array" ref="F71">ROUND(E71:E71,0)</f>
        <v>83</v>
      </c>
      <c r="G71" s="50">
        <v>4</v>
      </c>
      <c r="H71" s="49">
        <v>5</v>
      </c>
      <c r="I71" s="49">
        <v>5</v>
      </c>
      <c r="J71" s="50">
        <v>5</v>
      </c>
      <c r="K71" s="50">
        <v>3</v>
      </c>
      <c r="L71" s="50">
        <v>5</v>
      </c>
      <c r="M71" s="50">
        <v>5</v>
      </c>
      <c r="N71" s="49">
        <v>4</v>
      </c>
      <c r="O71" s="49">
        <v>4</v>
      </c>
      <c r="P71" s="50">
        <v>5</v>
      </c>
      <c r="Q71" s="59">
        <f t="shared" si="6"/>
        <v>45</v>
      </c>
      <c r="R71" s="50">
        <v>5</v>
      </c>
      <c r="S71" s="50">
        <v>4</v>
      </c>
      <c r="T71" s="50">
        <v>5</v>
      </c>
      <c r="U71" s="50">
        <v>5</v>
      </c>
      <c r="V71" s="50">
        <v>4</v>
      </c>
      <c r="W71" s="50">
        <v>4</v>
      </c>
      <c r="X71" s="50">
        <v>5</v>
      </c>
      <c r="Y71" s="50">
        <v>3</v>
      </c>
      <c r="Z71" s="50">
        <v>4</v>
      </c>
      <c r="AA71" s="50">
        <v>4</v>
      </c>
      <c r="AB71" s="50">
        <v>4</v>
      </c>
      <c r="AC71" s="50">
        <v>4</v>
      </c>
      <c r="AD71" s="50">
        <v>5</v>
      </c>
      <c r="AE71" s="50">
        <v>5</v>
      </c>
      <c r="AF71" s="50">
        <v>5</v>
      </c>
      <c r="AG71" s="50">
        <v>5</v>
      </c>
      <c r="AH71" s="49">
        <v>4</v>
      </c>
      <c r="AI71" s="50">
        <v>4</v>
      </c>
      <c r="AJ71" s="50">
        <v>5</v>
      </c>
      <c r="AK71" s="60">
        <f t="shared" si="7"/>
        <v>84</v>
      </c>
      <c r="AL71" s="49">
        <v>4</v>
      </c>
      <c r="AM71" s="50">
        <v>4</v>
      </c>
      <c r="AN71" s="50">
        <v>3</v>
      </c>
      <c r="AO71" s="49">
        <v>4</v>
      </c>
      <c r="AP71" s="49">
        <v>4</v>
      </c>
      <c r="AQ71" s="50">
        <v>4</v>
      </c>
      <c r="AR71" s="50">
        <v>4</v>
      </c>
      <c r="AS71" s="49">
        <v>4</v>
      </c>
      <c r="AT71" s="49">
        <v>4</v>
      </c>
      <c r="AU71" s="61">
        <f t="shared" si="8"/>
        <v>35</v>
      </c>
    </row>
    <row r="72" spans="1:47" x14ac:dyDescent="0.25">
      <c r="A72" s="43">
        <v>71</v>
      </c>
      <c r="B72" s="48" t="s">
        <v>377</v>
      </c>
      <c r="C72" s="54" t="s">
        <v>512</v>
      </c>
      <c r="D72" s="54" t="s">
        <v>91</v>
      </c>
      <c r="E72" s="53">
        <f>VLOOKUP(B72,'Nilai Raport'!$B$2:$D$215,3,0)</f>
        <v>84.230769230000007</v>
      </c>
      <c r="F72" s="45" cm="1">
        <f t="array" ref="F72">ROUND(E72:E72,0)</f>
        <v>84</v>
      </c>
      <c r="G72" s="50">
        <v>5</v>
      </c>
      <c r="H72" s="48">
        <v>5</v>
      </c>
      <c r="I72" s="48">
        <v>5</v>
      </c>
      <c r="J72" s="50">
        <v>5</v>
      </c>
      <c r="K72" s="50">
        <v>3</v>
      </c>
      <c r="L72" s="50">
        <v>5</v>
      </c>
      <c r="M72" s="50">
        <v>5</v>
      </c>
      <c r="N72" s="48">
        <v>5</v>
      </c>
      <c r="O72" s="48">
        <v>5</v>
      </c>
      <c r="P72" s="50">
        <v>5</v>
      </c>
      <c r="Q72" s="59">
        <f t="shared" si="6"/>
        <v>48</v>
      </c>
      <c r="R72" s="50">
        <v>5</v>
      </c>
      <c r="S72" s="50">
        <v>3</v>
      </c>
      <c r="T72" s="50">
        <v>3</v>
      </c>
      <c r="U72" s="50">
        <v>4</v>
      </c>
      <c r="V72" s="50">
        <v>4</v>
      </c>
      <c r="W72" s="50">
        <v>3</v>
      </c>
      <c r="X72" s="50">
        <v>3</v>
      </c>
      <c r="Y72" s="50">
        <v>3</v>
      </c>
      <c r="Z72" s="50">
        <v>4</v>
      </c>
      <c r="AA72" s="50">
        <v>4</v>
      </c>
      <c r="AB72" s="50">
        <v>3</v>
      </c>
      <c r="AC72" s="50">
        <v>5</v>
      </c>
      <c r="AD72" s="50">
        <v>4</v>
      </c>
      <c r="AE72" s="50">
        <v>5</v>
      </c>
      <c r="AF72" s="50">
        <v>4</v>
      </c>
      <c r="AG72" s="50">
        <v>4</v>
      </c>
      <c r="AH72" s="48">
        <v>5</v>
      </c>
      <c r="AI72" s="50">
        <v>4</v>
      </c>
      <c r="AJ72" s="50">
        <v>4</v>
      </c>
      <c r="AK72" s="60">
        <f t="shared" si="7"/>
        <v>74</v>
      </c>
      <c r="AL72" s="48">
        <v>3</v>
      </c>
      <c r="AM72" s="50">
        <v>3</v>
      </c>
      <c r="AN72" s="50">
        <v>3</v>
      </c>
      <c r="AO72" s="48">
        <v>4</v>
      </c>
      <c r="AP72" s="48">
        <v>3</v>
      </c>
      <c r="AQ72" s="50">
        <v>4</v>
      </c>
      <c r="AR72" s="50">
        <v>3</v>
      </c>
      <c r="AS72" s="48">
        <v>4</v>
      </c>
      <c r="AT72" s="48">
        <v>4</v>
      </c>
      <c r="AU72" s="61">
        <f t="shared" si="8"/>
        <v>31</v>
      </c>
    </row>
    <row r="73" spans="1:47" x14ac:dyDescent="0.25">
      <c r="A73" s="43">
        <v>72</v>
      </c>
      <c r="B73" s="49" t="s">
        <v>378</v>
      </c>
      <c r="C73" s="55" t="s">
        <v>512</v>
      </c>
      <c r="D73" s="55" t="s">
        <v>91</v>
      </c>
      <c r="E73" s="53">
        <f>VLOOKUP(B73,'Nilai Raport'!$B$2:$D$215,3,0)</f>
        <v>86.307692309999993</v>
      </c>
      <c r="F73" s="45" cm="1">
        <f t="array" ref="F73">ROUND(E73:E73,0)</f>
        <v>86</v>
      </c>
      <c r="G73" s="50">
        <v>4</v>
      </c>
      <c r="H73" s="49">
        <v>5</v>
      </c>
      <c r="I73" s="49">
        <v>4</v>
      </c>
      <c r="J73" s="50">
        <v>4</v>
      </c>
      <c r="K73" s="50">
        <v>5</v>
      </c>
      <c r="L73" s="50">
        <v>5</v>
      </c>
      <c r="M73" s="50">
        <v>3</v>
      </c>
      <c r="N73" s="49">
        <v>4</v>
      </c>
      <c r="O73" s="49">
        <v>4</v>
      </c>
      <c r="P73" s="50">
        <v>5</v>
      </c>
      <c r="Q73" s="59">
        <f t="shared" si="6"/>
        <v>43</v>
      </c>
      <c r="R73" s="50">
        <v>4</v>
      </c>
      <c r="S73" s="50">
        <v>3</v>
      </c>
      <c r="T73" s="50">
        <v>3</v>
      </c>
      <c r="U73" s="50">
        <v>4</v>
      </c>
      <c r="V73" s="50">
        <v>4</v>
      </c>
      <c r="W73" s="50">
        <v>3</v>
      </c>
      <c r="X73" s="50">
        <v>4</v>
      </c>
      <c r="Y73" s="50">
        <v>5</v>
      </c>
      <c r="Z73" s="50">
        <v>4</v>
      </c>
      <c r="AA73" s="50">
        <v>4</v>
      </c>
      <c r="AB73" s="50">
        <v>3</v>
      </c>
      <c r="AC73" s="50">
        <v>4</v>
      </c>
      <c r="AD73" s="50">
        <v>4</v>
      </c>
      <c r="AE73" s="50">
        <v>5</v>
      </c>
      <c r="AF73" s="50">
        <v>4</v>
      </c>
      <c r="AG73" s="50">
        <v>4</v>
      </c>
      <c r="AH73" s="49">
        <v>4</v>
      </c>
      <c r="AI73" s="50">
        <v>4</v>
      </c>
      <c r="AJ73" s="50">
        <v>3</v>
      </c>
      <c r="AK73" s="60">
        <f t="shared" si="7"/>
        <v>73</v>
      </c>
      <c r="AL73" s="49">
        <v>4</v>
      </c>
      <c r="AM73" s="50">
        <v>4</v>
      </c>
      <c r="AN73" s="50">
        <v>3</v>
      </c>
      <c r="AO73" s="49">
        <v>5</v>
      </c>
      <c r="AP73" s="49">
        <v>5</v>
      </c>
      <c r="AQ73" s="50">
        <v>4</v>
      </c>
      <c r="AR73" s="50">
        <v>3</v>
      </c>
      <c r="AS73" s="49">
        <v>3</v>
      </c>
      <c r="AT73" s="49">
        <v>4</v>
      </c>
      <c r="AU73" s="61">
        <f t="shared" si="8"/>
        <v>35</v>
      </c>
    </row>
    <row r="74" spans="1:47" x14ac:dyDescent="0.25">
      <c r="A74" s="43">
        <v>73</v>
      </c>
      <c r="B74" s="48" t="s">
        <v>379</v>
      </c>
      <c r="C74" s="54" t="s">
        <v>512</v>
      </c>
      <c r="D74" s="54" t="s">
        <v>91</v>
      </c>
      <c r="E74" s="53">
        <f>VLOOKUP(B74,'Nilai Raport'!$B$2:$D$215,3,0)</f>
        <v>84.61538462</v>
      </c>
      <c r="F74" s="45" cm="1">
        <f t="array" ref="F74">ROUND(E74:E74,0)</f>
        <v>85</v>
      </c>
      <c r="G74" s="50">
        <v>5</v>
      </c>
      <c r="H74" s="48">
        <v>5</v>
      </c>
      <c r="I74" s="48">
        <v>5</v>
      </c>
      <c r="J74" s="50">
        <v>5</v>
      </c>
      <c r="K74" s="50">
        <v>5</v>
      </c>
      <c r="L74" s="50">
        <v>5</v>
      </c>
      <c r="M74" s="50">
        <v>5</v>
      </c>
      <c r="N74" s="48">
        <v>5</v>
      </c>
      <c r="O74" s="48">
        <v>5</v>
      </c>
      <c r="P74" s="50">
        <v>5</v>
      </c>
      <c r="Q74" s="59">
        <f t="shared" si="6"/>
        <v>50</v>
      </c>
      <c r="R74" s="50">
        <v>4</v>
      </c>
      <c r="S74" s="50">
        <v>4</v>
      </c>
      <c r="T74" s="50">
        <v>5</v>
      </c>
      <c r="U74" s="50">
        <v>5</v>
      </c>
      <c r="V74" s="50">
        <v>5</v>
      </c>
      <c r="W74" s="50">
        <v>5</v>
      </c>
      <c r="X74" s="50">
        <v>4</v>
      </c>
      <c r="Y74" s="50">
        <v>4</v>
      </c>
      <c r="Z74" s="50">
        <v>5</v>
      </c>
      <c r="AA74" s="50">
        <v>5</v>
      </c>
      <c r="AB74" s="50">
        <v>5</v>
      </c>
      <c r="AC74" s="50">
        <v>5</v>
      </c>
      <c r="AD74" s="50">
        <v>5</v>
      </c>
      <c r="AE74" s="50">
        <v>5</v>
      </c>
      <c r="AF74" s="50">
        <v>5</v>
      </c>
      <c r="AG74" s="50">
        <v>5</v>
      </c>
      <c r="AH74" s="48">
        <v>5</v>
      </c>
      <c r="AI74" s="50">
        <v>4</v>
      </c>
      <c r="AJ74" s="50">
        <v>5</v>
      </c>
      <c r="AK74" s="60">
        <f t="shared" si="7"/>
        <v>90</v>
      </c>
      <c r="AL74" s="48">
        <v>5</v>
      </c>
      <c r="AM74" s="50">
        <v>5</v>
      </c>
      <c r="AN74" s="50">
        <v>5</v>
      </c>
      <c r="AO74" s="48">
        <v>5</v>
      </c>
      <c r="AP74" s="48">
        <v>5</v>
      </c>
      <c r="AQ74" s="50">
        <v>4</v>
      </c>
      <c r="AR74" s="50">
        <v>5</v>
      </c>
      <c r="AS74" s="48">
        <v>5</v>
      </c>
      <c r="AT74" s="48">
        <v>5</v>
      </c>
      <c r="AU74" s="61">
        <f t="shared" si="8"/>
        <v>44</v>
      </c>
    </row>
    <row r="75" spans="1:47" x14ac:dyDescent="0.25">
      <c r="A75" s="43">
        <v>74</v>
      </c>
      <c r="B75" s="49" t="s">
        <v>382</v>
      </c>
      <c r="C75" s="55" t="s">
        <v>512</v>
      </c>
      <c r="D75" s="55" t="s">
        <v>91</v>
      </c>
      <c r="E75" s="53">
        <f>VLOOKUP(B75,'Nilai Raport'!$B$2:$D$215,3,0)</f>
        <v>84.153846150000007</v>
      </c>
      <c r="F75" s="45" cm="1">
        <f t="array" ref="F75">ROUND(E75:E75,0)</f>
        <v>84</v>
      </c>
      <c r="G75" s="50">
        <v>5</v>
      </c>
      <c r="H75" s="49">
        <v>5</v>
      </c>
      <c r="I75" s="49">
        <v>5</v>
      </c>
      <c r="J75" s="50">
        <v>4</v>
      </c>
      <c r="K75" s="50">
        <v>5</v>
      </c>
      <c r="L75" s="50">
        <v>5</v>
      </c>
      <c r="M75" s="50">
        <v>4</v>
      </c>
      <c r="N75" s="49">
        <v>5</v>
      </c>
      <c r="O75" s="49">
        <v>4</v>
      </c>
      <c r="P75" s="50">
        <v>5</v>
      </c>
      <c r="Q75" s="59">
        <f t="shared" si="6"/>
        <v>47</v>
      </c>
      <c r="R75" s="50">
        <v>5</v>
      </c>
      <c r="S75" s="50">
        <v>5</v>
      </c>
      <c r="T75" s="50">
        <v>5</v>
      </c>
      <c r="U75" s="50">
        <v>5</v>
      </c>
      <c r="V75" s="50">
        <v>5</v>
      </c>
      <c r="W75" s="50">
        <v>5</v>
      </c>
      <c r="X75" s="50">
        <v>4</v>
      </c>
      <c r="Y75" s="50">
        <v>3</v>
      </c>
      <c r="Z75" s="50">
        <v>3</v>
      </c>
      <c r="AA75" s="50">
        <v>4</v>
      </c>
      <c r="AB75" s="50">
        <v>5</v>
      </c>
      <c r="AC75" s="50">
        <v>5</v>
      </c>
      <c r="AD75" s="50">
        <v>5</v>
      </c>
      <c r="AE75" s="50">
        <v>5</v>
      </c>
      <c r="AF75" s="50">
        <v>5</v>
      </c>
      <c r="AG75" s="50">
        <v>4</v>
      </c>
      <c r="AH75" s="49">
        <v>5</v>
      </c>
      <c r="AI75" s="50">
        <v>4</v>
      </c>
      <c r="AJ75" s="50">
        <v>4</v>
      </c>
      <c r="AK75" s="60">
        <f t="shared" si="7"/>
        <v>86</v>
      </c>
      <c r="AL75" s="49">
        <v>5</v>
      </c>
      <c r="AM75" s="50">
        <v>5</v>
      </c>
      <c r="AN75" s="50">
        <v>4</v>
      </c>
      <c r="AO75" s="49">
        <v>4</v>
      </c>
      <c r="AP75" s="49">
        <v>5</v>
      </c>
      <c r="AQ75" s="50">
        <v>5</v>
      </c>
      <c r="AR75" s="50">
        <v>5</v>
      </c>
      <c r="AS75" s="49">
        <v>5</v>
      </c>
      <c r="AT75" s="49">
        <v>5</v>
      </c>
      <c r="AU75" s="61">
        <f t="shared" si="8"/>
        <v>43</v>
      </c>
    </row>
    <row r="76" spans="1:47" x14ac:dyDescent="0.25">
      <c r="A76" s="43">
        <v>75</v>
      </c>
      <c r="B76" s="50" t="s">
        <v>383</v>
      </c>
      <c r="C76" s="56" t="s">
        <v>512</v>
      </c>
      <c r="D76" s="56" t="s">
        <v>91</v>
      </c>
      <c r="E76" s="53">
        <f>VLOOKUP(B76,'Nilai Raport'!$B$2:$D$215,3,0)</f>
        <v>76.92307692</v>
      </c>
      <c r="F76" s="45" cm="1">
        <f t="array" ref="F76">ROUND(E76:E76,0)</f>
        <v>77</v>
      </c>
      <c r="G76" s="50">
        <v>3</v>
      </c>
      <c r="H76" s="50">
        <v>4</v>
      </c>
      <c r="I76" s="50">
        <v>3</v>
      </c>
      <c r="J76" s="50">
        <v>1</v>
      </c>
      <c r="K76" s="50">
        <v>3</v>
      </c>
      <c r="L76" s="50">
        <v>3</v>
      </c>
      <c r="M76" s="50">
        <v>3</v>
      </c>
      <c r="N76" s="50">
        <v>3</v>
      </c>
      <c r="O76" s="50">
        <v>3</v>
      </c>
      <c r="P76" s="50">
        <v>2</v>
      </c>
      <c r="Q76" s="45">
        <f t="shared" si="6"/>
        <v>28</v>
      </c>
      <c r="R76" s="50">
        <v>2</v>
      </c>
      <c r="S76" s="50">
        <v>2</v>
      </c>
      <c r="T76" s="50">
        <v>2</v>
      </c>
      <c r="U76" s="50">
        <v>3</v>
      </c>
      <c r="V76" s="50">
        <v>3</v>
      </c>
      <c r="W76" s="50">
        <v>4</v>
      </c>
      <c r="X76" s="50">
        <v>3</v>
      </c>
      <c r="Y76" s="50">
        <v>1</v>
      </c>
      <c r="Z76" s="50">
        <v>3</v>
      </c>
      <c r="AA76" s="50">
        <v>1</v>
      </c>
      <c r="AB76" s="50">
        <v>3</v>
      </c>
      <c r="AC76" s="50">
        <v>3</v>
      </c>
      <c r="AD76" s="50">
        <v>3</v>
      </c>
      <c r="AE76" s="50">
        <v>2</v>
      </c>
      <c r="AF76" s="50">
        <v>2</v>
      </c>
      <c r="AG76" s="50">
        <v>3</v>
      </c>
      <c r="AH76" s="50">
        <v>1</v>
      </c>
      <c r="AI76" s="50">
        <v>2</v>
      </c>
      <c r="AJ76" s="50">
        <v>3</v>
      </c>
      <c r="AK76" s="57">
        <f t="shared" si="7"/>
        <v>46</v>
      </c>
      <c r="AL76" s="50">
        <v>3</v>
      </c>
      <c r="AM76" s="50">
        <v>2</v>
      </c>
      <c r="AN76" s="50">
        <v>2</v>
      </c>
      <c r="AO76" s="50">
        <v>3</v>
      </c>
      <c r="AP76" s="50">
        <v>2</v>
      </c>
      <c r="AQ76" s="50">
        <v>3</v>
      </c>
      <c r="AR76" s="50">
        <v>3</v>
      </c>
      <c r="AS76" s="50">
        <v>2</v>
      </c>
      <c r="AT76" s="50">
        <v>3</v>
      </c>
      <c r="AU76" s="39">
        <f t="shared" si="8"/>
        <v>23</v>
      </c>
    </row>
    <row r="77" spans="1:47" x14ac:dyDescent="0.25">
      <c r="A77" s="43">
        <v>76</v>
      </c>
      <c r="B77" s="49" t="s">
        <v>384</v>
      </c>
      <c r="C77" s="55" t="s">
        <v>512</v>
      </c>
      <c r="D77" s="55" t="s">
        <v>91</v>
      </c>
      <c r="E77" s="53">
        <f>VLOOKUP(B77,'Nilai Raport'!$B$2:$D$215,3,0)</f>
        <v>83.92307692</v>
      </c>
      <c r="F77" s="45" cm="1">
        <f t="array" ref="F77">ROUND(E77:E77,0)</f>
        <v>84</v>
      </c>
      <c r="G77" s="50">
        <v>4</v>
      </c>
      <c r="H77" s="49">
        <v>5</v>
      </c>
      <c r="I77" s="49">
        <v>4</v>
      </c>
      <c r="J77" s="50">
        <v>5</v>
      </c>
      <c r="K77" s="50">
        <v>4</v>
      </c>
      <c r="L77" s="50">
        <v>3</v>
      </c>
      <c r="M77" s="50">
        <v>4</v>
      </c>
      <c r="N77" s="49">
        <v>4</v>
      </c>
      <c r="O77" s="49">
        <v>4</v>
      </c>
      <c r="P77" s="50">
        <v>4</v>
      </c>
      <c r="Q77" s="59">
        <f t="shared" si="6"/>
        <v>41</v>
      </c>
      <c r="R77" s="50">
        <v>4</v>
      </c>
      <c r="S77" s="50">
        <v>3</v>
      </c>
      <c r="T77" s="50">
        <v>3</v>
      </c>
      <c r="U77" s="50">
        <v>3</v>
      </c>
      <c r="V77" s="50">
        <v>3</v>
      </c>
      <c r="W77" s="50">
        <v>2</v>
      </c>
      <c r="X77" s="50">
        <v>3</v>
      </c>
      <c r="Y77" s="50">
        <v>2</v>
      </c>
      <c r="Z77" s="50">
        <v>3</v>
      </c>
      <c r="AA77" s="50">
        <v>3</v>
      </c>
      <c r="AB77" s="50">
        <v>3</v>
      </c>
      <c r="AC77" s="50">
        <v>3</v>
      </c>
      <c r="AD77" s="50">
        <v>3</v>
      </c>
      <c r="AE77" s="50">
        <v>3</v>
      </c>
      <c r="AF77" s="50">
        <v>3</v>
      </c>
      <c r="AG77" s="50">
        <v>3</v>
      </c>
      <c r="AH77" s="49">
        <v>3</v>
      </c>
      <c r="AI77" s="50">
        <v>3</v>
      </c>
      <c r="AJ77" s="50">
        <v>3</v>
      </c>
      <c r="AK77" s="60">
        <f t="shared" si="7"/>
        <v>56</v>
      </c>
      <c r="AL77" s="49">
        <v>4</v>
      </c>
      <c r="AM77" s="50">
        <v>4</v>
      </c>
      <c r="AN77" s="50">
        <v>3</v>
      </c>
      <c r="AO77" s="49">
        <v>4</v>
      </c>
      <c r="AP77" s="49">
        <v>4</v>
      </c>
      <c r="AQ77" s="50">
        <v>4</v>
      </c>
      <c r="AR77" s="50">
        <v>2</v>
      </c>
      <c r="AS77" s="49">
        <v>4</v>
      </c>
      <c r="AT77" s="49">
        <v>4</v>
      </c>
      <c r="AU77" s="61">
        <f t="shared" si="8"/>
        <v>33</v>
      </c>
    </row>
    <row r="78" spans="1:47" x14ac:dyDescent="0.25">
      <c r="A78" s="43">
        <v>77</v>
      </c>
      <c r="B78" s="48" t="s">
        <v>385</v>
      </c>
      <c r="C78" s="54" t="s">
        <v>512</v>
      </c>
      <c r="D78" s="54" t="s">
        <v>91</v>
      </c>
      <c r="E78" s="53">
        <f>VLOOKUP(B78,'Nilai Raport'!$B$2:$D$215,3,0)</f>
        <v>86.153846150000007</v>
      </c>
      <c r="F78" s="45" cm="1">
        <f t="array" ref="F78">ROUND(E78:E78,0)</f>
        <v>86</v>
      </c>
      <c r="G78" s="50">
        <v>5</v>
      </c>
      <c r="H78" s="48">
        <v>5</v>
      </c>
      <c r="I78" s="48">
        <v>5</v>
      </c>
      <c r="J78" s="50">
        <v>5</v>
      </c>
      <c r="K78" s="50">
        <v>5</v>
      </c>
      <c r="L78" s="50">
        <v>5</v>
      </c>
      <c r="M78" s="50">
        <v>5</v>
      </c>
      <c r="N78" s="48">
        <v>4</v>
      </c>
      <c r="O78" s="48">
        <v>4</v>
      </c>
      <c r="P78" s="50">
        <v>5</v>
      </c>
      <c r="Q78" s="59">
        <f t="shared" si="6"/>
        <v>48</v>
      </c>
      <c r="R78" s="50">
        <v>4</v>
      </c>
      <c r="S78" s="50">
        <v>5</v>
      </c>
      <c r="T78" s="50">
        <v>5</v>
      </c>
      <c r="U78" s="50">
        <v>5</v>
      </c>
      <c r="V78" s="50">
        <v>5</v>
      </c>
      <c r="W78" s="50">
        <v>5</v>
      </c>
      <c r="X78" s="50">
        <v>5</v>
      </c>
      <c r="Y78" s="50">
        <v>5</v>
      </c>
      <c r="Z78" s="50">
        <v>5</v>
      </c>
      <c r="AA78" s="50">
        <v>5</v>
      </c>
      <c r="AB78" s="50">
        <v>5</v>
      </c>
      <c r="AC78" s="50">
        <v>5</v>
      </c>
      <c r="AD78" s="50">
        <v>5</v>
      </c>
      <c r="AE78" s="50">
        <v>5</v>
      </c>
      <c r="AF78" s="50">
        <v>5</v>
      </c>
      <c r="AG78" s="50">
        <v>5</v>
      </c>
      <c r="AH78" s="48">
        <v>5</v>
      </c>
      <c r="AI78" s="50">
        <v>5</v>
      </c>
      <c r="AJ78" s="50">
        <v>5</v>
      </c>
      <c r="AK78" s="60">
        <f t="shared" si="7"/>
        <v>94</v>
      </c>
      <c r="AL78" s="48">
        <v>5</v>
      </c>
      <c r="AM78" s="50">
        <v>5</v>
      </c>
      <c r="AN78" s="50">
        <v>4</v>
      </c>
      <c r="AO78" s="48">
        <v>4</v>
      </c>
      <c r="AP78" s="48">
        <v>5</v>
      </c>
      <c r="AQ78" s="50">
        <v>5</v>
      </c>
      <c r="AR78" s="50">
        <v>5</v>
      </c>
      <c r="AS78" s="48">
        <v>5</v>
      </c>
      <c r="AT78" s="48">
        <v>5</v>
      </c>
      <c r="AU78" s="61">
        <f t="shared" si="8"/>
        <v>43</v>
      </c>
    </row>
    <row r="79" spans="1:47" x14ac:dyDescent="0.25">
      <c r="A79" s="43">
        <v>78</v>
      </c>
      <c r="B79" s="49" t="s">
        <v>386</v>
      </c>
      <c r="C79" s="55" t="s">
        <v>512</v>
      </c>
      <c r="D79" s="55" t="s">
        <v>91</v>
      </c>
      <c r="E79" s="53">
        <f>VLOOKUP(B79,'Nilai Raport'!$B$2:$D$215,3,0)</f>
        <v>85.307692309999993</v>
      </c>
      <c r="F79" s="45" cm="1">
        <f t="array" ref="F79">ROUND(E79:E79,0)</f>
        <v>85</v>
      </c>
      <c r="G79" s="50">
        <v>5</v>
      </c>
      <c r="H79" s="49">
        <v>5</v>
      </c>
      <c r="I79" s="49">
        <v>5</v>
      </c>
      <c r="J79" s="50">
        <v>5</v>
      </c>
      <c r="K79" s="50">
        <v>5</v>
      </c>
      <c r="L79" s="50">
        <v>5</v>
      </c>
      <c r="M79" s="50">
        <v>5</v>
      </c>
      <c r="N79" s="49">
        <v>5</v>
      </c>
      <c r="O79" s="49">
        <v>5</v>
      </c>
      <c r="P79" s="50">
        <v>5</v>
      </c>
      <c r="Q79" s="59">
        <f t="shared" si="6"/>
        <v>50</v>
      </c>
      <c r="R79" s="50">
        <v>4</v>
      </c>
      <c r="S79" s="50">
        <v>5</v>
      </c>
      <c r="T79" s="50">
        <v>5</v>
      </c>
      <c r="U79" s="50">
        <v>5</v>
      </c>
      <c r="V79" s="50">
        <v>5</v>
      </c>
      <c r="W79" s="50">
        <v>4</v>
      </c>
      <c r="X79" s="50">
        <v>5</v>
      </c>
      <c r="Y79" s="50">
        <v>3</v>
      </c>
      <c r="Z79" s="50">
        <v>5</v>
      </c>
      <c r="AA79" s="50">
        <v>5</v>
      </c>
      <c r="AB79" s="50">
        <v>3</v>
      </c>
      <c r="AC79" s="50">
        <v>5</v>
      </c>
      <c r="AD79" s="50">
        <v>5</v>
      </c>
      <c r="AE79" s="50">
        <v>5</v>
      </c>
      <c r="AF79" s="50">
        <v>5</v>
      </c>
      <c r="AG79" s="50">
        <v>4</v>
      </c>
      <c r="AH79" s="49">
        <v>5</v>
      </c>
      <c r="AI79" s="50">
        <v>5</v>
      </c>
      <c r="AJ79" s="50">
        <v>5</v>
      </c>
      <c r="AK79" s="60">
        <f t="shared" si="7"/>
        <v>88</v>
      </c>
      <c r="AL79" s="49">
        <v>5</v>
      </c>
      <c r="AM79" s="50">
        <v>5</v>
      </c>
      <c r="AN79" s="50">
        <v>5</v>
      </c>
      <c r="AO79" s="49">
        <v>5</v>
      </c>
      <c r="AP79" s="49">
        <v>5</v>
      </c>
      <c r="AQ79" s="50">
        <v>5</v>
      </c>
      <c r="AR79" s="50">
        <v>5</v>
      </c>
      <c r="AS79" s="49">
        <v>5</v>
      </c>
      <c r="AT79" s="49">
        <v>5</v>
      </c>
      <c r="AU79" s="61">
        <f t="shared" si="8"/>
        <v>45</v>
      </c>
    </row>
    <row r="80" spans="1:47" x14ac:dyDescent="0.25">
      <c r="A80" s="43">
        <v>79</v>
      </c>
      <c r="B80" s="49" t="s">
        <v>388</v>
      </c>
      <c r="C80" s="55" t="s">
        <v>512</v>
      </c>
      <c r="D80" s="55" t="s">
        <v>91</v>
      </c>
      <c r="E80" s="53">
        <f>VLOOKUP(B80,'Nilai Raport'!$B$2:$D$215,3,0)</f>
        <v>86.153846150000007</v>
      </c>
      <c r="F80" s="45" cm="1">
        <f t="array" ref="F80">ROUND(E80:E80,0)</f>
        <v>86</v>
      </c>
      <c r="G80" s="50">
        <v>4</v>
      </c>
      <c r="H80" s="49">
        <v>4</v>
      </c>
      <c r="I80" s="49">
        <v>3</v>
      </c>
      <c r="J80" s="50">
        <v>5</v>
      </c>
      <c r="K80" s="50">
        <v>3</v>
      </c>
      <c r="L80" s="50">
        <v>3</v>
      </c>
      <c r="M80" s="50">
        <v>3</v>
      </c>
      <c r="N80" s="49">
        <v>3</v>
      </c>
      <c r="O80" s="49">
        <v>4</v>
      </c>
      <c r="P80" s="50">
        <v>2</v>
      </c>
      <c r="Q80" s="59">
        <f t="shared" si="6"/>
        <v>34</v>
      </c>
      <c r="R80" s="50">
        <v>4</v>
      </c>
      <c r="S80" s="50">
        <v>3</v>
      </c>
      <c r="T80" s="50">
        <v>4</v>
      </c>
      <c r="U80" s="50">
        <v>3</v>
      </c>
      <c r="V80" s="50">
        <v>3</v>
      </c>
      <c r="W80" s="50">
        <v>3</v>
      </c>
      <c r="X80" s="50">
        <v>3</v>
      </c>
      <c r="Y80" s="50">
        <v>4</v>
      </c>
      <c r="Z80" s="50">
        <v>3</v>
      </c>
      <c r="AA80" s="50">
        <v>3</v>
      </c>
      <c r="AB80" s="50">
        <v>3</v>
      </c>
      <c r="AC80" s="50">
        <v>3</v>
      </c>
      <c r="AD80" s="50">
        <v>3</v>
      </c>
      <c r="AE80" s="50">
        <v>4</v>
      </c>
      <c r="AF80" s="50">
        <v>3</v>
      </c>
      <c r="AG80" s="50">
        <v>3</v>
      </c>
      <c r="AH80" s="49">
        <v>3</v>
      </c>
      <c r="AI80" s="50">
        <v>3</v>
      </c>
      <c r="AJ80" s="50">
        <v>3</v>
      </c>
      <c r="AK80" s="60">
        <f t="shared" si="7"/>
        <v>61</v>
      </c>
      <c r="AL80" s="49">
        <v>4</v>
      </c>
      <c r="AM80" s="50">
        <v>3</v>
      </c>
      <c r="AN80" s="50">
        <v>3</v>
      </c>
      <c r="AO80" s="49">
        <v>4</v>
      </c>
      <c r="AP80" s="49">
        <v>3</v>
      </c>
      <c r="AQ80" s="50">
        <v>3</v>
      </c>
      <c r="AR80" s="50">
        <v>4</v>
      </c>
      <c r="AS80" s="49">
        <v>3</v>
      </c>
      <c r="AT80" s="49">
        <v>4</v>
      </c>
      <c r="AU80" s="61">
        <f t="shared" si="8"/>
        <v>31</v>
      </c>
    </row>
    <row r="81" spans="1:47" x14ac:dyDescent="0.25">
      <c r="A81" s="43">
        <v>80</v>
      </c>
      <c r="B81" s="49" t="s">
        <v>390</v>
      </c>
      <c r="C81" s="55" t="s">
        <v>512</v>
      </c>
      <c r="D81" s="55" t="s">
        <v>91</v>
      </c>
      <c r="E81" s="53">
        <f>VLOOKUP(B81,'Nilai Raport'!$B$2:$D$215,3,0)</f>
        <v>83.07692308</v>
      </c>
      <c r="F81" s="45" cm="1">
        <f t="array" ref="F81">ROUND(E81:E81,0)</f>
        <v>83</v>
      </c>
      <c r="G81" s="50">
        <v>4</v>
      </c>
      <c r="H81" s="49">
        <v>4</v>
      </c>
      <c r="I81" s="49">
        <v>4</v>
      </c>
      <c r="J81" s="50">
        <v>5</v>
      </c>
      <c r="K81" s="50">
        <v>4</v>
      </c>
      <c r="L81" s="50">
        <v>4</v>
      </c>
      <c r="M81" s="50">
        <v>3</v>
      </c>
      <c r="N81" s="49">
        <v>4</v>
      </c>
      <c r="O81" s="49">
        <v>5</v>
      </c>
      <c r="P81" s="50">
        <v>4</v>
      </c>
      <c r="Q81" s="59">
        <f t="shared" si="6"/>
        <v>41</v>
      </c>
      <c r="R81" s="50">
        <v>4</v>
      </c>
      <c r="S81" s="50">
        <v>3</v>
      </c>
      <c r="T81" s="50">
        <v>3</v>
      </c>
      <c r="U81" s="50">
        <v>3</v>
      </c>
      <c r="V81" s="50">
        <v>4</v>
      </c>
      <c r="W81" s="50">
        <v>3</v>
      </c>
      <c r="X81" s="50">
        <v>3</v>
      </c>
      <c r="Y81" s="50">
        <v>4</v>
      </c>
      <c r="Z81" s="50">
        <v>4</v>
      </c>
      <c r="AA81" s="50">
        <v>4</v>
      </c>
      <c r="AB81" s="50">
        <v>4</v>
      </c>
      <c r="AC81" s="50">
        <v>4</v>
      </c>
      <c r="AD81" s="50">
        <v>4</v>
      </c>
      <c r="AE81" s="50">
        <v>4</v>
      </c>
      <c r="AF81" s="50">
        <v>4</v>
      </c>
      <c r="AG81" s="50">
        <v>3</v>
      </c>
      <c r="AH81" s="49">
        <v>4</v>
      </c>
      <c r="AI81" s="50">
        <v>5</v>
      </c>
      <c r="AJ81" s="50">
        <v>4</v>
      </c>
      <c r="AK81" s="60">
        <f t="shared" si="7"/>
        <v>71</v>
      </c>
      <c r="AL81" s="49">
        <v>4</v>
      </c>
      <c r="AM81" s="50">
        <v>3</v>
      </c>
      <c r="AN81" s="50">
        <v>3</v>
      </c>
      <c r="AO81" s="49">
        <v>4</v>
      </c>
      <c r="AP81" s="49">
        <v>4</v>
      </c>
      <c r="AQ81" s="50">
        <v>3</v>
      </c>
      <c r="AR81" s="50">
        <v>4</v>
      </c>
      <c r="AS81" s="49">
        <v>4</v>
      </c>
      <c r="AT81" s="49">
        <v>4</v>
      </c>
      <c r="AU81" s="61">
        <f t="shared" si="8"/>
        <v>33</v>
      </c>
    </row>
    <row r="82" spans="1:47" x14ac:dyDescent="0.25">
      <c r="A82" s="43">
        <v>81</v>
      </c>
      <c r="B82" s="48" t="s">
        <v>391</v>
      </c>
      <c r="C82" s="54" t="s">
        <v>512</v>
      </c>
      <c r="D82" s="54" t="s">
        <v>91</v>
      </c>
      <c r="E82" s="53">
        <f>VLOOKUP(B82,'Nilai Raport'!$B$2:$D$215,3,0)</f>
        <v>83.230769230000007</v>
      </c>
      <c r="F82" s="45" cm="1">
        <f t="array" ref="F82">ROUND(E82:E82,0)</f>
        <v>83</v>
      </c>
      <c r="G82" s="50">
        <v>4</v>
      </c>
      <c r="H82" s="48">
        <v>5</v>
      </c>
      <c r="I82" s="48">
        <v>5</v>
      </c>
      <c r="J82" s="50">
        <v>5</v>
      </c>
      <c r="K82" s="50">
        <v>5</v>
      </c>
      <c r="L82" s="50">
        <v>5</v>
      </c>
      <c r="M82" s="50">
        <v>5</v>
      </c>
      <c r="N82" s="48">
        <v>5</v>
      </c>
      <c r="O82" s="48">
        <v>5</v>
      </c>
      <c r="P82" s="50">
        <v>5</v>
      </c>
      <c r="Q82" s="59">
        <f t="shared" si="6"/>
        <v>49</v>
      </c>
      <c r="R82" s="50">
        <v>4</v>
      </c>
      <c r="S82" s="50">
        <v>4</v>
      </c>
      <c r="T82" s="50">
        <v>4</v>
      </c>
      <c r="U82" s="50">
        <v>4</v>
      </c>
      <c r="V82" s="50">
        <v>5</v>
      </c>
      <c r="W82" s="50">
        <v>4</v>
      </c>
      <c r="X82" s="50">
        <v>4</v>
      </c>
      <c r="Y82" s="50">
        <v>4</v>
      </c>
      <c r="Z82" s="50">
        <v>4</v>
      </c>
      <c r="AA82" s="50">
        <v>4</v>
      </c>
      <c r="AB82" s="50">
        <v>4</v>
      </c>
      <c r="AC82" s="50">
        <v>4</v>
      </c>
      <c r="AD82" s="50">
        <v>4</v>
      </c>
      <c r="AE82" s="50">
        <v>4</v>
      </c>
      <c r="AF82" s="50">
        <v>4</v>
      </c>
      <c r="AG82" s="50">
        <v>4</v>
      </c>
      <c r="AH82" s="48">
        <v>4</v>
      </c>
      <c r="AI82" s="50">
        <v>5</v>
      </c>
      <c r="AJ82" s="50">
        <v>4</v>
      </c>
      <c r="AK82" s="60">
        <f t="shared" si="7"/>
        <v>78</v>
      </c>
      <c r="AL82" s="48">
        <v>5</v>
      </c>
      <c r="AM82" s="50">
        <v>4</v>
      </c>
      <c r="AN82" s="50">
        <v>4</v>
      </c>
      <c r="AO82" s="48">
        <v>4</v>
      </c>
      <c r="AP82" s="48">
        <v>5</v>
      </c>
      <c r="AQ82" s="50">
        <v>4</v>
      </c>
      <c r="AR82" s="50">
        <v>4</v>
      </c>
      <c r="AS82" s="48">
        <v>5</v>
      </c>
      <c r="AT82" s="48">
        <v>5</v>
      </c>
      <c r="AU82" s="61">
        <f t="shared" si="8"/>
        <v>40</v>
      </c>
    </row>
    <row r="83" spans="1:47" x14ac:dyDescent="0.25">
      <c r="A83" s="43">
        <v>82</v>
      </c>
      <c r="B83" s="49" t="s">
        <v>392</v>
      </c>
      <c r="C83" s="55" t="s">
        <v>512</v>
      </c>
      <c r="D83" s="55" t="s">
        <v>91</v>
      </c>
      <c r="E83" s="53">
        <f>VLOOKUP(B83,'Nilai Raport'!$B$2:$D$215,3,0)</f>
        <v>84.153846150000007</v>
      </c>
      <c r="F83" s="45" cm="1">
        <f t="array" ref="F83">ROUND(E83:E83,0)</f>
        <v>84</v>
      </c>
      <c r="G83" s="50">
        <v>5</v>
      </c>
      <c r="H83" s="49">
        <v>5</v>
      </c>
      <c r="I83" s="49">
        <v>5</v>
      </c>
      <c r="J83" s="50">
        <v>5</v>
      </c>
      <c r="K83" s="50">
        <v>5</v>
      </c>
      <c r="L83" s="50">
        <v>5</v>
      </c>
      <c r="M83" s="50">
        <v>5</v>
      </c>
      <c r="N83" s="49">
        <v>5</v>
      </c>
      <c r="O83" s="49">
        <v>5</v>
      </c>
      <c r="P83" s="50">
        <v>5</v>
      </c>
      <c r="Q83" s="59">
        <f t="shared" si="6"/>
        <v>50</v>
      </c>
      <c r="R83" s="50">
        <v>4</v>
      </c>
      <c r="S83" s="50">
        <v>4</v>
      </c>
      <c r="T83" s="50">
        <v>5</v>
      </c>
      <c r="U83" s="50">
        <v>4</v>
      </c>
      <c r="V83" s="50">
        <v>5</v>
      </c>
      <c r="W83" s="50">
        <v>5</v>
      </c>
      <c r="X83" s="50">
        <v>5</v>
      </c>
      <c r="Y83" s="50">
        <v>4</v>
      </c>
      <c r="Z83" s="50">
        <v>5</v>
      </c>
      <c r="AA83" s="50">
        <v>3</v>
      </c>
      <c r="AB83" s="50">
        <v>5</v>
      </c>
      <c r="AC83" s="50">
        <v>5</v>
      </c>
      <c r="AD83" s="50">
        <v>5</v>
      </c>
      <c r="AE83" s="50">
        <v>5</v>
      </c>
      <c r="AF83" s="50">
        <v>5</v>
      </c>
      <c r="AG83" s="50">
        <v>5</v>
      </c>
      <c r="AH83" s="49">
        <v>5</v>
      </c>
      <c r="AI83" s="50">
        <v>3</v>
      </c>
      <c r="AJ83" s="50">
        <v>5</v>
      </c>
      <c r="AK83" s="60">
        <f t="shared" si="7"/>
        <v>87</v>
      </c>
      <c r="AL83" s="49">
        <v>5</v>
      </c>
      <c r="AM83" s="50">
        <v>5</v>
      </c>
      <c r="AN83" s="50">
        <v>5</v>
      </c>
      <c r="AO83" s="49">
        <v>5</v>
      </c>
      <c r="AP83" s="49">
        <v>5</v>
      </c>
      <c r="AQ83" s="50">
        <v>4</v>
      </c>
      <c r="AR83" s="50">
        <v>5</v>
      </c>
      <c r="AS83" s="49">
        <v>4</v>
      </c>
      <c r="AT83" s="49">
        <v>5</v>
      </c>
      <c r="AU83" s="61">
        <f t="shared" si="8"/>
        <v>43</v>
      </c>
    </row>
    <row r="84" spans="1:47" x14ac:dyDescent="0.25">
      <c r="A84" s="43">
        <v>83</v>
      </c>
      <c r="B84" s="48" t="s">
        <v>393</v>
      </c>
      <c r="C84" s="54" t="s">
        <v>512</v>
      </c>
      <c r="D84" s="54" t="s">
        <v>91</v>
      </c>
      <c r="E84" s="53">
        <f>VLOOKUP(B84,'Nilai Raport'!$B$2:$D$215,3,0)</f>
        <v>83.92307692</v>
      </c>
      <c r="F84" s="45" cm="1">
        <f t="array" ref="F84">ROUND(E84:E84,0)</f>
        <v>84</v>
      </c>
      <c r="G84" s="50">
        <v>5</v>
      </c>
      <c r="H84" s="48">
        <v>5</v>
      </c>
      <c r="I84" s="48">
        <v>5</v>
      </c>
      <c r="J84" s="50">
        <v>5</v>
      </c>
      <c r="K84" s="50">
        <v>5</v>
      </c>
      <c r="L84" s="50">
        <v>5</v>
      </c>
      <c r="M84" s="50">
        <v>5</v>
      </c>
      <c r="N84" s="48">
        <v>5</v>
      </c>
      <c r="O84" s="48">
        <v>5</v>
      </c>
      <c r="P84" s="50">
        <v>5</v>
      </c>
      <c r="Q84" s="59">
        <f t="shared" si="6"/>
        <v>50</v>
      </c>
      <c r="R84" s="50">
        <v>5</v>
      </c>
      <c r="S84" s="50">
        <v>5</v>
      </c>
      <c r="T84" s="50">
        <v>5</v>
      </c>
      <c r="U84" s="50">
        <v>5</v>
      </c>
      <c r="V84" s="50">
        <v>5</v>
      </c>
      <c r="W84" s="50">
        <v>5</v>
      </c>
      <c r="X84" s="50">
        <v>4</v>
      </c>
      <c r="Y84" s="50">
        <v>4</v>
      </c>
      <c r="Z84" s="50">
        <v>5</v>
      </c>
      <c r="AA84" s="50">
        <v>5</v>
      </c>
      <c r="AB84" s="50">
        <v>4</v>
      </c>
      <c r="AC84" s="50">
        <v>5</v>
      </c>
      <c r="AD84" s="50">
        <v>5</v>
      </c>
      <c r="AE84" s="50">
        <v>5</v>
      </c>
      <c r="AF84" s="50">
        <v>5</v>
      </c>
      <c r="AG84" s="50">
        <v>5</v>
      </c>
      <c r="AH84" s="48">
        <v>5</v>
      </c>
      <c r="AI84" s="50">
        <v>4</v>
      </c>
      <c r="AJ84" s="50">
        <v>5</v>
      </c>
      <c r="AK84" s="60">
        <f t="shared" si="7"/>
        <v>91</v>
      </c>
      <c r="AL84" s="48">
        <v>5</v>
      </c>
      <c r="AM84" s="50">
        <v>5</v>
      </c>
      <c r="AN84" s="50">
        <v>5</v>
      </c>
      <c r="AO84" s="48">
        <v>5</v>
      </c>
      <c r="AP84" s="48">
        <v>5</v>
      </c>
      <c r="AQ84" s="50">
        <v>4</v>
      </c>
      <c r="AR84" s="50">
        <v>4</v>
      </c>
      <c r="AS84" s="48">
        <v>5</v>
      </c>
      <c r="AT84" s="48">
        <v>5</v>
      </c>
      <c r="AU84" s="61">
        <f t="shared" si="8"/>
        <v>43</v>
      </c>
    </row>
    <row r="85" spans="1:47" x14ac:dyDescent="0.25">
      <c r="A85" s="43">
        <v>84</v>
      </c>
      <c r="B85" s="49" t="s">
        <v>394</v>
      </c>
      <c r="C85" s="55" t="s">
        <v>512</v>
      </c>
      <c r="D85" s="55" t="s">
        <v>91</v>
      </c>
      <c r="E85" s="53">
        <f>VLOOKUP(B85,'Nilai Raport'!$B$2:$D$215,3,0)</f>
        <v>86</v>
      </c>
      <c r="F85" s="45" cm="1">
        <f t="array" ref="F85">ROUND(E85:E85,0)</f>
        <v>86</v>
      </c>
      <c r="G85" s="50">
        <v>5</v>
      </c>
      <c r="H85" s="49">
        <v>5</v>
      </c>
      <c r="I85" s="49">
        <v>5</v>
      </c>
      <c r="J85" s="50">
        <v>5</v>
      </c>
      <c r="K85" s="50">
        <v>5</v>
      </c>
      <c r="L85" s="50">
        <v>5</v>
      </c>
      <c r="M85" s="50">
        <v>5</v>
      </c>
      <c r="N85" s="49">
        <v>5</v>
      </c>
      <c r="O85" s="49">
        <v>5</v>
      </c>
      <c r="P85" s="50">
        <v>5</v>
      </c>
      <c r="Q85" s="59">
        <f t="shared" si="6"/>
        <v>50</v>
      </c>
      <c r="R85" s="50">
        <v>5</v>
      </c>
      <c r="S85" s="50">
        <v>5</v>
      </c>
      <c r="T85" s="50">
        <v>5</v>
      </c>
      <c r="U85" s="50">
        <v>5</v>
      </c>
      <c r="V85" s="50">
        <v>5</v>
      </c>
      <c r="W85" s="50">
        <v>5</v>
      </c>
      <c r="X85" s="50">
        <v>5</v>
      </c>
      <c r="Y85" s="50">
        <v>4</v>
      </c>
      <c r="Z85" s="50">
        <v>4</v>
      </c>
      <c r="AA85" s="50">
        <v>5</v>
      </c>
      <c r="AB85" s="50">
        <v>5</v>
      </c>
      <c r="AC85" s="50">
        <v>5</v>
      </c>
      <c r="AD85" s="50">
        <v>5</v>
      </c>
      <c r="AE85" s="50">
        <v>5</v>
      </c>
      <c r="AF85" s="50">
        <v>5</v>
      </c>
      <c r="AG85" s="50">
        <v>5</v>
      </c>
      <c r="AH85" s="49">
        <v>5</v>
      </c>
      <c r="AI85" s="50">
        <v>5</v>
      </c>
      <c r="AJ85" s="50">
        <v>5</v>
      </c>
      <c r="AK85" s="60">
        <f t="shared" si="7"/>
        <v>93</v>
      </c>
      <c r="AL85" s="49">
        <v>5</v>
      </c>
      <c r="AM85" s="50">
        <v>5</v>
      </c>
      <c r="AN85" s="50">
        <v>5</v>
      </c>
      <c r="AO85" s="49">
        <v>4</v>
      </c>
      <c r="AP85" s="49">
        <v>4</v>
      </c>
      <c r="AQ85" s="50">
        <v>5</v>
      </c>
      <c r="AR85" s="50">
        <v>5</v>
      </c>
      <c r="AS85" s="49">
        <v>5</v>
      </c>
      <c r="AT85" s="49">
        <v>5</v>
      </c>
      <c r="AU85" s="61">
        <f t="shared" si="8"/>
        <v>43</v>
      </c>
    </row>
    <row r="86" spans="1:47" x14ac:dyDescent="0.25">
      <c r="A86" s="43">
        <v>85</v>
      </c>
      <c r="B86" s="48" t="s">
        <v>395</v>
      </c>
      <c r="C86" s="54" t="s">
        <v>512</v>
      </c>
      <c r="D86" s="54" t="s">
        <v>91</v>
      </c>
      <c r="E86" s="53">
        <f>VLOOKUP(B86,'Nilai Raport'!$B$2:$D$215,3,0)</f>
        <v>86.38461538</v>
      </c>
      <c r="F86" s="45" cm="1">
        <f t="array" ref="F86">ROUND(E86:E86,0)</f>
        <v>86</v>
      </c>
      <c r="G86" s="50">
        <v>5</v>
      </c>
      <c r="H86" s="48">
        <v>5</v>
      </c>
      <c r="I86" s="48">
        <v>5</v>
      </c>
      <c r="J86" s="50">
        <v>5</v>
      </c>
      <c r="K86" s="50">
        <v>5</v>
      </c>
      <c r="L86" s="50">
        <v>5</v>
      </c>
      <c r="M86" s="50">
        <v>5</v>
      </c>
      <c r="N86" s="48">
        <v>5</v>
      </c>
      <c r="O86" s="48">
        <v>5</v>
      </c>
      <c r="P86" s="50">
        <v>5</v>
      </c>
      <c r="Q86" s="59">
        <f t="shared" si="6"/>
        <v>50</v>
      </c>
      <c r="R86" s="50">
        <v>4</v>
      </c>
      <c r="S86" s="50">
        <v>3</v>
      </c>
      <c r="T86" s="50">
        <v>3</v>
      </c>
      <c r="U86" s="50">
        <v>3</v>
      </c>
      <c r="V86" s="50">
        <v>4</v>
      </c>
      <c r="W86" s="50">
        <v>3</v>
      </c>
      <c r="X86" s="50">
        <v>4</v>
      </c>
      <c r="Y86" s="50">
        <v>3</v>
      </c>
      <c r="Z86" s="50">
        <v>5</v>
      </c>
      <c r="AA86" s="50">
        <v>3</v>
      </c>
      <c r="AB86" s="50">
        <v>5</v>
      </c>
      <c r="AC86" s="50">
        <v>4</v>
      </c>
      <c r="AD86" s="50">
        <v>4</v>
      </c>
      <c r="AE86" s="50">
        <v>3</v>
      </c>
      <c r="AF86" s="50">
        <v>4</v>
      </c>
      <c r="AG86" s="50">
        <v>4</v>
      </c>
      <c r="AH86" s="48">
        <v>5</v>
      </c>
      <c r="AI86" s="50">
        <v>4</v>
      </c>
      <c r="AJ86" s="50">
        <v>4</v>
      </c>
      <c r="AK86" s="60">
        <f t="shared" si="7"/>
        <v>72</v>
      </c>
      <c r="AL86" s="48">
        <v>3</v>
      </c>
      <c r="AM86" s="50">
        <v>3</v>
      </c>
      <c r="AN86" s="50">
        <v>3</v>
      </c>
      <c r="AO86" s="48">
        <v>4</v>
      </c>
      <c r="AP86" s="48">
        <v>4</v>
      </c>
      <c r="AQ86" s="50">
        <v>4</v>
      </c>
      <c r="AR86" s="50">
        <v>5</v>
      </c>
      <c r="AS86" s="48">
        <v>4</v>
      </c>
      <c r="AT86" s="48">
        <v>4</v>
      </c>
      <c r="AU86" s="61">
        <f t="shared" si="8"/>
        <v>34</v>
      </c>
    </row>
    <row r="87" spans="1:47" x14ac:dyDescent="0.25">
      <c r="A87" s="43">
        <v>86</v>
      </c>
      <c r="B87" s="48" t="s">
        <v>397</v>
      </c>
      <c r="C87" s="54" t="s">
        <v>512</v>
      </c>
      <c r="D87" s="54" t="s">
        <v>91</v>
      </c>
      <c r="E87" s="53">
        <f>VLOOKUP(B87,'Nilai Raport'!$B$2:$D$215,3,0)</f>
        <v>84.846153849999993</v>
      </c>
      <c r="F87" s="45" cm="1">
        <f t="array" ref="F87">ROUND(E87:E87,0)</f>
        <v>85</v>
      </c>
      <c r="G87" s="50">
        <v>4</v>
      </c>
      <c r="H87" s="48">
        <v>4</v>
      </c>
      <c r="I87" s="48">
        <v>3</v>
      </c>
      <c r="J87" s="50">
        <v>4</v>
      </c>
      <c r="K87" s="50">
        <v>3</v>
      </c>
      <c r="L87" s="50">
        <v>4</v>
      </c>
      <c r="M87" s="50">
        <v>5</v>
      </c>
      <c r="N87" s="48">
        <v>3</v>
      </c>
      <c r="O87" s="48">
        <v>4</v>
      </c>
      <c r="P87" s="50">
        <v>5</v>
      </c>
      <c r="Q87" s="59">
        <f t="shared" si="6"/>
        <v>39</v>
      </c>
      <c r="R87" s="50">
        <v>5</v>
      </c>
      <c r="S87" s="50">
        <v>5</v>
      </c>
      <c r="T87" s="50">
        <v>5</v>
      </c>
      <c r="U87" s="50">
        <v>5</v>
      </c>
      <c r="V87" s="50">
        <v>5</v>
      </c>
      <c r="W87" s="50">
        <v>4</v>
      </c>
      <c r="X87" s="50">
        <v>3</v>
      </c>
      <c r="Y87" s="50">
        <v>5</v>
      </c>
      <c r="Z87" s="50">
        <v>5</v>
      </c>
      <c r="AA87" s="50">
        <v>4</v>
      </c>
      <c r="AB87" s="50">
        <v>4</v>
      </c>
      <c r="AC87" s="50">
        <v>5</v>
      </c>
      <c r="AD87" s="50">
        <v>5</v>
      </c>
      <c r="AE87" s="50">
        <v>5</v>
      </c>
      <c r="AF87" s="50">
        <v>5</v>
      </c>
      <c r="AG87" s="50">
        <v>5</v>
      </c>
      <c r="AH87" s="48">
        <v>5</v>
      </c>
      <c r="AI87" s="50">
        <v>5</v>
      </c>
      <c r="AJ87" s="50">
        <v>5</v>
      </c>
      <c r="AK87" s="60">
        <f t="shared" si="7"/>
        <v>90</v>
      </c>
      <c r="AL87" s="48">
        <v>5</v>
      </c>
      <c r="AM87" s="50">
        <v>5</v>
      </c>
      <c r="AN87" s="50">
        <v>5</v>
      </c>
      <c r="AO87" s="48">
        <v>5</v>
      </c>
      <c r="AP87" s="48">
        <v>5</v>
      </c>
      <c r="AQ87" s="50">
        <v>4</v>
      </c>
      <c r="AR87" s="50">
        <v>5</v>
      </c>
      <c r="AS87" s="48">
        <v>5</v>
      </c>
      <c r="AT87" s="48">
        <v>5</v>
      </c>
      <c r="AU87" s="61">
        <f t="shared" si="8"/>
        <v>44</v>
      </c>
    </row>
    <row r="88" spans="1:47" x14ac:dyDescent="0.25">
      <c r="A88" s="43">
        <v>87</v>
      </c>
      <c r="B88" s="48" t="s">
        <v>399</v>
      </c>
      <c r="C88" s="54" t="s">
        <v>511</v>
      </c>
      <c r="D88" s="54" t="s">
        <v>91</v>
      </c>
      <c r="E88" s="53">
        <f>VLOOKUP(B88,'Nilai Raport'!$B$2:$D$215,3,0)</f>
        <v>85</v>
      </c>
      <c r="F88" s="45" cm="1">
        <f t="array" ref="F88">ROUND(E88:E88,0)</f>
        <v>85</v>
      </c>
      <c r="G88" s="50">
        <v>5</v>
      </c>
      <c r="H88" s="48">
        <v>5</v>
      </c>
      <c r="I88" s="48">
        <v>5</v>
      </c>
      <c r="J88" s="50">
        <v>5</v>
      </c>
      <c r="K88" s="50">
        <v>5</v>
      </c>
      <c r="L88" s="50">
        <v>5</v>
      </c>
      <c r="M88" s="50">
        <v>5</v>
      </c>
      <c r="N88" s="48">
        <v>4</v>
      </c>
      <c r="O88" s="48">
        <v>4</v>
      </c>
      <c r="P88" s="50">
        <v>5</v>
      </c>
      <c r="Q88" s="59">
        <f t="shared" si="6"/>
        <v>48</v>
      </c>
      <c r="R88" s="50">
        <v>5</v>
      </c>
      <c r="S88" s="50">
        <v>5</v>
      </c>
      <c r="T88" s="50">
        <v>5</v>
      </c>
      <c r="U88" s="50">
        <v>5</v>
      </c>
      <c r="V88" s="50">
        <v>5</v>
      </c>
      <c r="W88" s="50">
        <v>4</v>
      </c>
      <c r="X88" s="50">
        <v>5</v>
      </c>
      <c r="Y88" s="50">
        <v>5</v>
      </c>
      <c r="Z88" s="50">
        <v>5</v>
      </c>
      <c r="AA88" s="50">
        <v>5</v>
      </c>
      <c r="AB88" s="50">
        <v>5</v>
      </c>
      <c r="AC88" s="50">
        <v>5</v>
      </c>
      <c r="AD88" s="50">
        <v>5</v>
      </c>
      <c r="AE88" s="50">
        <v>5</v>
      </c>
      <c r="AF88" s="50">
        <v>5</v>
      </c>
      <c r="AG88" s="50">
        <v>5</v>
      </c>
      <c r="AH88" s="48">
        <v>5</v>
      </c>
      <c r="AI88" s="50">
        <v>5</v>
      </c>
      <c r="AJ88" s="50">
        <v>5</v>
      </c>
      <c r="AK88" s="60">
        <f t="shared" si="7"/>
        <v>94</v>
      </c>
      <c r="AL88" s="48">
        <v>3</v>
      </c>
      <c r="AM88" s="50">
        <v>4</v>
      </c>
      <c r="AN88" s="50">
        <v>3</v>
      </c>
      <c r="AO88" s="48">
        <v>4</v>
      </c>
      <c r="AP88" s="48">
        <v>4</v>
      </c>
      <c r="AQ88" s="50">
        <v>4</v>
      </c>
      <c r="AR88" s="50">
        <v>4</v>
      </c>
      <c r="AS88" s="48">
        <v>4</v>
      </c>
      <c r="AT88" s="48">
        <v>3</v>
      </c>
      <c r="AU88" s="61">
        <f t="shared" si="8"/>
        <v>33</v>
      </c>
    </row>
    <row r="89" spans="1:47" x14ac:dyDescent="0.25">
      <c r="A89" s="43">
        <v>88</v>
      </c>
      <c r="B89" s="49" t="s">
        <v>400</v>
      </c>
      <c r="C89" s="55" t="s">
        <v>512</v>
      </c>
      <c r="D89" s="55" t="s">
        <v>91</v>
      </c>
      <c r="E89" s="53">
        <f>VLOOKUP(B89,'Nilai Raport'!$B$2:$D$215,3,0)</f>
        <v>84</v>
      </c>
      <c r="F89" s="45" cm="1">
        <f t="array" ref="F89">ROUND(E89:E89,0)</f>
        <v>84</v>
      </c>
      <c r="G89" s="50">
        <v>5</v>
      </c>
      <c r="H89" s="49">
        <v>5</v>
      </c>
      <c r="I89" s="49">
        <v>5</v>
      </c>
      <c r="J89" s="50">
        <v>5</v>
      </c>
      <c r="K89" s="50">
        <v>5</v>
      </c>
      <c r="L89" s="50">
        <v>5</v>
      </c>
      <c r="M89" s="50">
        <v>4</v>
      </c>
      <c r="N89" s="49">
        <v>5</v>
      </c>
      <c r="O89" s="49">
        <v>5</v>
      </c>
      <c r="P89" s="50">
        <v>5</v>
      </c>
      <c r="Q89" s="59">
        <f t="shared" si="6"/>
        <v>49</v>
      </c>
      <c r="R89" s="50">
        <v>4</v>
      </c>
      <c r="S89" s="50">
        <v>4</v>
      </c>
      <c r="T89" s="50">
        <v>4</v>
      </c>
      <c r="U89" s="50">
        <v>4</v>
      </c>
      <c r="V89" s="50">
        <v>4</v>
      </c>
      <c r="W89" s="50">
        <v>4</v>
      </c>
      <c r="X89" s="50">
        <v>4</v>
      </c>
      <c r="Y89" s="50">
        <v>3</v>
      </c>
      <c r="Z89" s="50">
        <v>4</v>
      </c>
      <c r="AA89" s="50">
        <v>4</v>
      </c>
      <c r="AB89" s="50">
        <v>5</v>
      </c>
      <c r="AC89" s="50">
        <v>4</v>
      </c>
      <c r="AD89" s="50">
        <v>4</v>
      </c>
      <c r="AE89" s="50">
        <v>5</v>
      </c>
      <c r="AF89" s="50">
        <v>4</v>
      </c>
      <c r="AG89" s="50">
        <v>4</v>
      </c>
      <c r="AH89" s="49">
        <v>5</v>
      </c>
      <c r="AI89" s="50">
        <v>4</v>
      </c>
      <c r="AJ89" s="50">
        <v>4</v>
      </c>
      <c r="AK89" s="60">
        <f t="shared" si="7"/>
        <v>78</v>
      </c>
      <c r="AL89" s="49">
        <v>4</v>
      </c>
      <c r="AM89" s="50">
        <v>4</v>
      </c>
      <c r="AN89" s="50">
        <v>4</v>
      </c>
      <c r="AO89" s="49">
        <v>4</v>
      </c>
      <c r="AP89" s="49">
        <v>5</v>
      </c>
      <c r="AQ89" s="50">
        <v>3</v>
      </c>
      <c r="AR89" s="50">
        <v>5</v>
      </c>
      <c r="AS89" s="49">
        <v>5</v>
      </c>
      <c r="AT89" s="49">
        <v>3</v>
      </c>
      <c r="AU89" s="61">
        <f t="shared" si="8"/>
        <v>37</v>
      </c>
    </row>
    <row r="90" spans="1:47" x14ac:dyDescent="0.25">
      <c r="A90" s="43">
        <v>89</v>
      </c>
      <c r="B90" s="48" t="s">
        <v>401</v>
      </c>
      <c r="C90" s="54" t="s">
        <v>512</v>
      </c>
      <c r="D90" s="54" t="s">
        <v>91</v>
      </c>
      <c r="E90" s="53">
        <f>VLOOKUP(B90,'Nilai Raport'!$B$2:$D$215,3,0)</f>
        <v>83.61538462</v>
      </c>
      <c r="F90" s="45" cm="1">
        <f t="array" ref="F90">ROUND(E90:E90,0)</f>
        <v>84</v>
      </c>
      <c r="G90" s="50">
        <v>4</v>
      </c>
      <c r="H90" s="48">
        <v>4</v>
      </c>
      <c r="I90" s="48">
        <v>4</v>
      </c>
      <c r="J90" s="50">
        <v>3</v>
      </c>
      <c r="K90" s="50">
        <v>5</v>
      </c>
      <c r="L90" s="50">
        <v>3</v>
      </c>
      <c r="M90" s="50">
        <v>4</v>
      </c>
      <c r="N90" s="48">
        <v>4</v>
      </c>
      <c r="O90" s="48">
        <v>4</v>
      </c>
      <c r="P90" s="50">
        <v>4</v>
      </c>
      <c r="Q90" s="59">
        <f t="shared" si="6"/>
        <v>39</v>
      </c>
      <c r="R90" s="50">
        <v>5</v>
      </c>
      <c r="S90" s="50">
        <v>5</v>
      </c>
      <c r="T90" s="50">
        <v>5</v>
      </c>
      <c r="U90" s="50">
        <v>5</v>
      </c>
      <c r="V90" s="50">
        <v>5</v>
      </c>
      <c r="W90" s="50">
        <v>5</v>
      </c>
      <c r="X90" s="50">
        <v>5</v>
      </c>
      <c r="Y90" s="50">
        <v>5</v>
      </c>
      <c r="Z90" s="50">
        <v>5</v>
      </c>
      <c r="AA90" s="50">
        <v>3</v>
      </c>
      <c r="AB90" s="50">
        <v>5</v>
      </c>
      <c r="AC90" s="50">
        <v>5</v>
      </c>
      <c r="AD90" s="50">
        <v>5</v>
      </c>
      <c r="AE90" s="50">
        <v>5</v>
      </c>
      <c r="AF90" s="50">
        <v>5</v>
      </c>
      <c r="AG90" s="50">
        <v>5</v>
      </c>
      <c r="AH90" s="48">
        <v>5</v>
      </c>
      <c r="AI90" s="50">
        <v>3</v>
      </c>
      <c r="AJ90" s="50">
        <v>5</v>
      </c>
      <c r="AK90" s="60">
        <f t="shared" si="7"/>
        <v>91</v>
      </c>
      <c r="AL90" s="48">
        <v>3</v>
      </c>
      <c r="AM90" s="50">
        <v>5</v>
      </c>
      <c r="AN90" s="50">
        <v>5</v>
      </c>
      <c r="AO90" s="48">
        <v>5</v>
      </c>
      <c r="AP90" s="48">
        <v>5</v>
      </c>
      <c r="AQ90" s="50">
        <v>5</v>
      </c>
      <c r="AR90" s="50">
        <v>5</v>
      </c>
      <c r="AS90" s="48">
        <v>5</v>
      </c>
      <c r="AT90" s="48">
        <v>4</v>
      </c>
      <c r="AU90" s="61">
        <f t="shared" si="8"/>
        <v>42</v>
      </c>
    </row>
    <row r="91" spans="1:47" x14ac:dyDescent="0.25">
      <c r="A91" s="43">
        <v>90</v>
      </c>
      <c r="B91" s="49" t="s">
        <v>403</v>
      </c>
      <c r="C91" s="55" t="s">
        <v>512</v>
      </c>
      <c r="D91" s="55" t="s">
        <v>91</v>
      </c>
      <c r="E91" s="53">
        <f>VLOOKUP(B91,'Nilai Raport'!$B$2:$D$215,3,0)</f>
        <v>85.46153846</v>
      </c>
      <c r="F91" s="45" cm="1">
        <f t="array" ref="F91">ROUND(E91:E91,0)</f>
        <v>85</v>
      </c>
      <c r="G91" s="50">
        <v>4</v>
      </c>
      <c r="H91" s="49">
        <v>4</v>
      </c>
      <c r="I91" s="49">
        <v>4</v>
      </c>
      <c r="J91" s="50">
        <v>4</v>
      </c>
      <c r="K91" s="50">
        <v>4</v>
      </c>
      <c r="L91" s="50">
        <v>3</v>
      </c>
      <c r="M91" s="50">
        <v>4</v>
      </c>
      <c r="N91" s="49">
        <v>3</v>
      </c>
      <c r="O91" s="49">
        <v>4</v>
      </c>
      <c r="P91" s="50">
        <v>4</v>
      </c>
      <c r="Q91" s="59">
        <f t="shared" si="6"/>
        <v>38</v>
      </c>
      <c r="R91" s="50">
        <v>5</v>
      </c>
      <c r="S91" s="50">
        <v>5</v>
      </c>
      <c r="T91" s="50">
        <v>5</v>
      </c>
      <c r="U91" s="50">
        <v>5</v>
      </c>
      <c r="V91" s="50">
        <v>5</v>
      </c>
      <c r="W91" s="50">
        <v>5</v>
      </c>
      <c r="X91" s="50">
        <v>4</v>
      </c>
      <c r="Y91" s="50">
        <v>3</v>
      </c>
      <c r="Z91" s="50">
        <v>5</v>
      </c>
      <c r="AA91" s="50">
        <v>5</v>
      </c>
      <c r="AB91" s="50">
        <v>5</v>
      </c>
      <c r="AC91" s="50">
        <v>5</v>
      </c>
      <c r="AD91" s="50">
        <v>5</v>
      </c>
      <c r="AE91" s="50">
        <v>5</v>
      </c>
      <c r="AF91" s="50">
        <v>5</v>
      </c>
      <c r="AG91" s="50">
        <v>5</v>
      </c>
      <c r="AH91" s="49">
        <v>5</v>
      </c>
      <c r="AI91" s="50">
        <v>4</v>
      </c>
      <c r="AJ91" s="50">
        <v>5</v>
      </c>
      <c r="AK91" s="60">
        <f t="shared" si="7"/>
        <v>91</v>
      </c>
      <c r="AL91" s="49">
        <v>5</v>
      </c>
      <c r="AM91" s="50">
        <v>5</v>
      </c>
      <c r="AN91" s="50">
        <v>5</v>
      </c>
      <c r="AO91" s="49">
        <v>4</v>
      </c>
      <c r="AP91" s="49">
        <v>5</v>
      </c>
      <c r="AQ91" s="50">
        <v>5</v>
      </c>
      <c r="AR91" s="50">
        <v>5</v>
      </c>
      <c r="AS91" s="49">
        <v>5</v>
      </c>
      <c r="AT91" s="49">
        <v>5</v>
      </c>
      <c r="AU91" s="61">
        <f t="shared" si="8"/>
        <v>44</v>
      </c>
    </row>
    <row r="92" spans="1:47" x14ac:dyDescent="0.25">
      <c r="A92" s="43">
        <v>91</v>
      </c>
      <c r="B92" s="49" t="s">
        <v>405</v>
      </c>
      <c r="C92" s="55" t="s">
        <v>512</v>
      </c>
      <c r="D92" s="55" t="s">
        <v>91</v>
      </c>
      <c r="E92" s="53">
        <f>VLOOKUP(B92,'Nilai Raport'!$B$2:$D$215,3,0)</f>
        <v>85.92307692</v>
      </c>
      <c r="F92" s="45" cm="1">
        <f t="array" ref="F92">ROUND(E92:E92,0)</f>
        <v>86</v>
      </c>
      <c r="G92" s="50">
        <v>4</v>
      </c>
      <c r="H92" s="49">
        <v>5</v>
      </c>
      <c r="I92" s="49">
        <v>5</v>
      </c>
      <c r="J92" s="50">
        <v>5</v>
      </c>
      <c r="K92" s="50">
        <v>5</v>
      </c>
      <c r="L92" s="50">
        <v>5</v>
      </c>
      <c r="M92" s="50">
        <v>5</v>
      </c>
      <c r="N92" s="49">
        <v>5</v>
      </c>
      <c r="O92" s="49">
        <v>5</v>
      </c>
      <c r="P92" s="50">
        <v>4</v>
      </c>
      <c r="Q92" s="59">
        <f t="shared" si="6"/>
        <v>48</v>
      </c>
      <c r="R92" s="50">
        <v>5</v>
      </c>
      <c r="S92" s="50">
        <v>3</v>
      </c>
      <c r="T92" s="50">
        <v>5</v>
      </c>
      <c r="U92" s="50">
        <v>5</v>
      </c>
      <c r="V92" s="50">
        <v>5</v>
      </c>
      <c r="W92" s="50">
        <v>5</v>
      </c>
      <c r="X92" s="50">
        <v>3</v>
      </c>
      <c r="Y92" s="50">
        <v>4</v>
      </c>
      <c r="Z92" s="50">
        <v>5</v>
      </c>
      <c r="AA92" s="50">
        <v>5</v>
      </c>
      <c r="AB92" s="50">
        <v>5</v>
      </c>
      <c r="AC92" s="50">
        <v>5</v>
      </c>
      <c r="AD92" s="50">
        <v>5</v>
      </c>
      <c r="AE92" s="50">
        <v>5</v>
      </c>
      <c r="AF92" s="50">
        <v>5</v>
      </c>
      <c r="AG92" s="50">
        <v>5</v>
      </c>
      <c r="AH92" s="49">
        <v>3</v>
      </c>
      <c r="AI92" s="50">
        <v>3</v>
      </c>
      <c r="AJ92" s="50">
        <v>5</v>
      </c>
      <c r="AK92" s="60">
        <f t="shared" si="7"/>
        <v>86</v>
      </c>
      <c r="AL92" s="49">
        <v>4</v>
      </c>
      <c r="AM92" s="50">
        <v>4</v>
      </c>
      <c r="AN92" s="50">
        <v>5</v>
      </c>
      <c r="AO92" s="49">
        <v>5</v>
      </c>
      <c r="AP92" s="49">
        <v>5</v>
      </c>
      <c r="AQ92" s="50">
        <v>4</v>
      </c>
      <c r="AR92" s="50">
        <v>2</v>
      </c>
      <c r="AS92" s="49">
        <v>5</v>
      </c>
      <c r="AT92" s="49">
        <v>5</v>
      </c>
      <c r="AU92" s="61">
        <f t="shared" si="8"/>
        <v>39</v>
      </c>
    </row>
    <row r="93" spans="1:47" x14ac:dyDescent="0.25">
      <c r="A93" s="43">
        <v>92</v>
      </c>
      <c r="B93" s="48" t="s">
        <v>406</v>
      </c>
      <c r="C93" s="54" t="s">
        <v>512</v>
      </c>
      <c r="D93" s="54" t="s">
        <v>91</v>
      </c>
      <c r="E93" s="53">
        <f>VLOOKUP(B93,'Nilai Raport'!$B$2:$D$215,3,0)</f>
        <v>87.38461538</v>
      </c>
      <c r="F93" s="45" cm="1">
        <f t="array" ref="F93">ROUND(E93:E93,0)</f>
        <v>87</v>
      </c>
      <c r="G93" s="50">
        <v>4</v>
      </c>
      <c r="H93" s="48">
        <v>4</v>
      </c>
      <c r="I93" s="48">
        <v>4</v>
      </c>
      <c r="J93" s="50">
        <v>4</v>
      </c>
      <c r="K93" s="50">
        <v>4</v>
      </c>
      <c r="L93" s="50">
        <v>4</v>
      </c>
      <c r="M93" s="50">
        <v>4</v>
      </c>
      <c r="N93" s="48">
        <v>5</v>
      </c>
      <c r="O93" s="48">
        <v>4</v>
      </c>
      <c r="P93" s="50">
        <v>4</v>
      </c>
      <c r="Q93" s="59">
        <f t="shared" si="6"/>
        <v>41</v>
      </c>
      <c r="R93" s="50">
        <v>4</v>
      </c>
      <c r="S93" s="50">
        <v>3</v>
      </c>
      <c r="T93" s="50">
        <v>3</v>
      </c>
      <c r="U93" s="50">
        <v>5</v>
      </c>
      <c r="V93" s="50">
        <v>5</v>
      </c>
      <c r="W93" s="50">
        <v>4</v>
      </c>
      <c r="X93" s="50">
        <v>3</v>
      </c>
      <c r="Y93" s="50">
        <v>4</v>
      </c>
      <c r="Z93" s="50">
        <v>4</v>
      </c>
      <c r="AA93" s="50">
        <v>5</v>
      </c>
      <c r="AB93" s="50">
        <v>5</v>
      </c>
      <c r="AC93" s="50">
        <v>4</v>
      </c>
      <c r="AD93" s="50">
        <v>4</v>
      </c>
      <c r="AE93" s="50">
        <v>4</v>
      </c>
      <c r="AF93" s="50">
        <v>4</v>
      </c>
      <c r="AG93" s="50">
        <v>4</v>
      </c>
      <c r="AH93" s="48">
        <v>4</v>
      </c>
      <c r="AI93" s="50">
        <v>4</v>
      </c>
      <c r="AJ93" s="50">
        <v>4</v>
      </c>
      <c r="AK93" s="60">
        <f t="shared" si="7"/>
        <v>77</v>
      </c>
      <c r="AL93" s="48">
        <v>5</v>
      </c>
      <c r="AM93" s="50">
        <v>5</v>
      </c>
      <c r="AN93" s="50">
        <v>5</v>
      </c>
      <c r="AO93" s="48">
        <v>4</v>
      </c>
      <c r="AP93" s="48">
        <v>4</v>
      </c>
      <c r="AQ93" s="50">
        <v>4</v>
      </c>
      <c r="AR93" s="50">
        <v>5</v>
      </c>
      <c r="AS93" s="48">
        <v>5</v>
      </c>
      <c r="AT93" s="48">
        <v>5</v>
      </c>
      <c r="AU93" s="61">
        <f t="shared" si="8"/>
        <v>42</v>
      </c>
    </row>
    <row r="94" spans="1:47" x14ac:dyDescent="0.25">
      <c r="A94" s="43">
        <v>93</v>
      </c>
      <c r="B94" s="48" t="s">
        <v>407</v>
      </c>
      <c r="C94" s="54" t="s">
        <v>512</v>
      </c>
      <c r="D94" s="54" t="s">
        <v>47</v>
      </c>
      <c r="E94" s="52">
        <f>VLOOKUP(B94,'Nilai Raport'!$B$2:$D$215,3,0)</f>
        <v>82</v>
      </c>
      <c r="F94" s="45" cm="1">
        <f t="array" ref="F94">ROUND(E94:E94,0)</f>
        <v>82</v>
      </c>
      <c r="G94" s="50">
        <v>4</v>
      </c>
      <c r="H94" s="48">
        <v>3</v>
      </c>
      <c r="I94" s="48">
        <v>3</v>
      </c>
      <c r="J94" s="50">
        <v>4</v>
      </c>
      <c r="K94" s="50">
        <v>2</v>
      </c>
      <c r="L94" s="50">
        <v>3</v>
      </c>
      <c r="M94" s="50">
        <v>4</v>
      </c>
      <c r="N94" s="48">
        <v>3</v>
      </c>
      <c r="O94" s="48">
        <v>3</v>
      </c>
      <c r="P94" s="50">
        <v>3</v>
      </c>
      <c r="Q94" s="59">
        <f t="shared" si="6"/>
        <v>32</v>
      </c>
      <c r="R94" s="50">
        <v>4</v>
      </c>
      <c r="S94" s="50">
        <v>4</v>
      </c>
      <c r="T94" s="50">
        <v>4</v>
      </c>
      <c r="U94" s="50">
        <v>4</v>
      </c>
      <c r="V94" s="50">
        <v>3</v>
      </c>
      <c r="W94" s="50">
        <v>3</v>
      </c>
      <c r="X94" s="50">
        <v>4</v>
      </c>
      <c r="Y94" s="50">
        <v>3</v>
      </c>
      <c r="Z94" s="50">
        <v>3</v>
      </c>
      <c r="AA94" s="50">
        <v>4</v>
      </c>
      <c r="AB94" s="50">
        <v>4</v>
      </c>
      <c r="AC94" s="50">
        <v>3</v>
      </c>
      <c r="AD94" s="50">
        <v>3</v>
      </c>
      <c r="AE94" s="50">
        <v>4</v>
      </c>
      <c r="AF94" s="50">
        <v>4</v>
      </c>
      <c r="AG94" s="50">
        <v>3</v>
      </c>
      <c r="AH94" s="48">
        <v>4</v>
      </c>
      <c r="AI94" s="50">
        <v>4</v>
      </c>
      <c r="AJ94" s="50">
        <v>3</v>
      </c>
      <c r="AK94" s="60">
        <f t="shared" si="7"/>
        <v>68</v>
      </c>
      <c r="AL94" s="48">
        <v>2</v>
      </c>
      <c r="AM94" s="50">
        <v>3</v>
      </c>
      <c r="AN94" s="50">
        <v>5</v>
      </c>
      <c r="AO94" s="48">
        <v>3</v>
      </c>
      <c r="AP94" s="48">
        <v>4</v>
      </c>
      <c r="AQ94" s="50">
        <v>4</v>
      </c>
      <c r="AR94" s="50">
        <v>2</v>
      </c>
      <c r="AS94" s="48">
        <v>4</v>
      </c>
      <c r="AT94" s="48">
        <v>3</v>
      </c>
      <c r="AU94" s="61">
        <f t="shared" si="8"/>
        <v>30</v>
      </c>
    </row>
    <row r="95" spans="1:47" x14ac:dyDescent="0.25">
      <c r="A95" s="43">
        <v>94</v>
      </c>
      <c r="B95" s="49" t="s">
        <v>409</v>
      </c>
      <c r="C95" s="55" t="s">
        <v>512</v>
      </c>
      <c r="D95" s="55" t="s">
        <v>47</v>
      </c>
      <c r="E95" s="52">
        <f>VLOOKUP(B95,'Nilai Raport'!$B$2:$D$215,3,0)</f>
        <v>84.384615384615387</v>
      </c>
      <c r="F95" s="45" cm="1">
        <f t="array" ref="F95">ROUND(E95:E95,0)</f>
        <v>84</v>
      </c>
      <c r="G95" s="50">
        <v>4</v>
      </c>
      <c r="H95" s="49">
        <v>4</v>
      </c>
      <c r="I95" s="49">
        <v>4</v>
      </c>
      <c r="J95" s="50">
        <v>4</v>
      </c>
      <c r="K95" s="50">
        <v>4</v>
      </c>
      <c r="L95" s="50">
        <v>4</v>
      </c>
      <c r="M95" s="50">
        <v>4</v>
      </c>
      <c r="N95" s="49">
        <v>4</v>
      </c>
      <c r="O95" s="49">
        <v>4</v>
      </c>
      <c r="P95" s="50">
        <v>4</v>
      </c>
      <c r="Q95" s="59">
        <f t="shared" si="6"/>
        <v>40</v>
      </c>
      <c r="R95" s="50">
        <v>3</v>
      </c>
      <c r="S95" s="50">
        <v>3</v>
      </c>
      <c r="T95" s="50">
        <v>3</v>
      </c>
      <c r="U95" s="50">
        <v>4</v>
      </c>
      <c r="V95" s="50">
        <v>4</v>
      </c>
      <c r="W95" s="50">
        <v>3</v>
      </c>
      <c r="X95" s="50">
        <v>4</v>
      </c>
      <c r="Y95" s="50">
        <v>3</v>
      </c>
      <c r="Z95" s="50">
        <v>4</v>
      </c>
      <c r="AA95" s="50">
        <v>4</v>
      </c>
      <c r="AB95" s="50">
        <v>3</v>
      </c>
      <c r="AC95" s="50">
        <v>3</v>
      </c>
      <c r="AD95" s="50">
        <v>3</v>
      </c>
      <c r="AE95" s="50">
        <v>4</v>
      </c>
      <c r="AF95" s="50">
        <v>4</v>
      </c>
      <c r="AG95" s="50">
        <v>4</v>
      </c>
      <c r="AH95" s="49">
        <v>4</v>
      </c>
      <c r="AI95" s="50">
        <v>3</v>
      </c>
      <c r="AJ95" s="50">
        <v>3</v>
      </c>
      <c r="AK95" s="60">
        <f t="shared" si="7"/>
        <v>66</v>
      </c>
      <c r="AL95" s="49">
        <v>4</v>
      </c>
      <c r="AM95" s="50">
        <v>3</v>
      </c>
      <c r="AN95" s="50">
        <v>3</v>
      </c>
      <c r="AO95" s="49">
        <v>3</v>
      </c>
      <c r="AP95" s="49">
        <v>3</v>
      </c>
      <c r="AQ95" s="50">
        <v>3</v>
      </c>
      <c r="AR95" s="50">
        <v>4</v>
      </c>
      <c r="AS95" s="49">
        <v>4</v>
      </c>
      <c r="AT95" s="49">
        <v>4</v>
      </c>
      <c r="AU95" s="61">
        <f t="shared" si="8"/>
        <v>31</v>
      </c>
    </row>
    <row r="96" spans="1:47" x14ac:dyDescent="0.25">
      <c r="A96" s="43">
        <v>95</v>
      </c>
      <c r="B96" s="48" t="s">
        <v>410</v>
      </c>
      <c r="C96" s="54" t="s">
        <v>511</v>
      </c>
      <c r="D96" s="54" t="s">
        <v>47</v>
      </c>
      <c r="E96" s="52">
        <f>VLOOKUP(B96,'Nilai Raport'!$B$2:$D$215,3,0)</f>
        <v>84.07692307692308</v>
      </c>
      <c r="F96" s="45" cm="1">
        <f t="array" ref="F96">ROUND(E96:E96,0)</f>
        <v>84</v>
      </c>
      <c r="G96" s="50">
        <v>3</v>
      </c>
      <c r="H96" s="48">
        <v>3</v>
      </c>
      <c r="I96" s="48">
        <v>3</v>
      </c>
      <c r="J96" s="50">
        <v>3</v>
      </c>
      <c r="K96" s="50">
        <v>3</v>
      </c>
      <c r="L96" s="50">
        <v>4</v>
      </c>
      <c r="M96" s="50">
        <v>3</v>
      </c>
      <c r="N96" s="48">
        <v>3</v>
      </c>
      <c r="O96" s="48">
        <v>4</v>
      </c>
      <c r="P96" s="50">
        <v>4</v>
      </c>
      <c r="Q96" s="59">
        <f t="shared" si="6"/>
        <v>33</v>
      </c>
      <c r="R96" s="50">
        <v>4</v>
      </c>
      <c r="S96" s="50">
        <v>3</v>
      </c>
      <c r="T96" s="50">
        <v>4</v>
      </c>
      <c r="U96" s="50">
        <v>5</v>
      </c>
      <c r="V96" s="50">
        <v>4</v>
      </c>
      <c r="W96" s="50">
        <v>4</v>
      </c>
      <c r="X96" s="50">
        <v>4</v>
      </c>
      <c r="Y96" s="50">
        <v>4</v>
      </c>
      <c r="Z96" s="50">
        <v>4</v>
      </c>
      <c r="AA96" s="50">
        <v>5</v>
      </c>
      <c r="AB96" s="50">
        <v>4</v>
      </c>
      <c r="AC96" s="50">
        <v>5</v>
      </c>
      <c r="AD96" s="50">
        <v>4</v>
      </c>
      <c r="AE96" s="50">
        <v>5</v>
      </c>
      <c r="AF96" s="50">
        <v>5</v>
      </c>
      <c r="AG96" s="50">
        <v>4</v>
      </c>
      <c r="AH96" s="48">
        <v>4</v>
      </c>
      <c r="AI96" s="50">
        <v>4</v>
      </c>
      <c r="AJ96" s="50">
        <v>5</v>
      </c>
      <c r="AK96" s="60">
        <f t="shared" si="7"/>
        <v>81</v>
      </c>
      <c r="AL96" s="48">
        <v>4</v>
      </c>
      <c r="AM96" s="50">
        <v>3</v>
      </c>
      <c r="AN96" s="50">
        <v>3</v>
      </c>
      <c r="AO96" s="48">
        <v>5</v>
      </c>
      <c r="AP96" s="48">
        <v>4</v>
      </c>
      <c r="AQ96" s="50">
        <v>4</v>
      </c>
      <c r="AR96" s="50">
        <v>5</v>
      </c>
      <c r="AS96" s="48">
        <v>5</v>
      </c>
      <c r="AT96" s="48">
        <v>4</v>
      </c>
      <c r="AU96" s="61">
        <f t="shared" si="8"/>
        <v>37</v>
      </c>
    </row>
    <row r="97" spans="1:47" x14ac:dyDescent="0.25">
      <c r="A97" s="43">
        <v>96</v>
      </c>
      <c r="B97" s="48" t="s">
        <v>412</v>
      </c>
      <c r="C97" s="54" t="s">
        <v>512</v>
      </c>
      <c r="D97" s="54" t="s">
        <v>47</v>
      </c>
      <c r="E97" s="52">
        <f>VLOOKUP(B97,'Nilai Raport'!$B$2:$D$215,3,0)</f>
        <v>82.769230769230774</v>
      </c>
      <c r="F97" s="45" cm="1">
        <f t="array" ref="F97">ROUND(E97:E97,0)</f>
        <v>83</v>
      </c>
      <c r="G97" s="50">
        <v>4</v>
      </c>
      <c r="H97" s="48">
        <v>4</v>
      </c>
      <c r="I97" s="48">
        <v>4</v>
      </c>
      <c r="J97" s="50">
        <v>3</v>
      </c>
      <c r="K97" s="50">
        <v>3</v>
      </c>
      <c r="L97" s="50">
        <v>4</v>
      </c>
      <c r="M97" s="50">
        <v>5</v>
      </c>
      <c r="N97" s="48">
        <v>4</v>
      </c>
      <c r="O97" s="48">
        <v>4</v>
      </c>
      <c r="P97" s="50">
        <v>4</v>
      </c>
      <c r="Q97" s="59">
        <f t="shared" si="6"/>
        <v>39</v>
      </c>
      <c r="R97" s="50">
        <v>2</v>
      </c>
      <c r="S97" s="50">
        <v>3</v>
      </c>
      <c r="T97" s="50">
        <v>4</v>
      </c>
      <c r="U97" s="50">
        <v>3</v>
      </c>
      <c r="V97" s="50">
        <v>4</v>
      </c>
      <c r="W97" s="50">
        <v>3</v>
      </c>
      <c r="X97" s="50">
        <v>4</v>
      </c>
      <c r="Y97" s="50">
        <v>2</v>
      </c>
      <c r="Z97" s="50">
        <v>4</v>
      </c>
      <c r="AA97" s="50">
        <v>3</v>
      </c>
      <c r="AB97" s="50">
        <v>3</v>
      </c>
      <c r="AC97" s="50">
        <v>4</v>
      </c>
      <c r="AD97" s="50">
        <v>3</v>
      </c>
      <c r="AE97" s="50">
        <v>4</v>
      </c>
      <c r="AF97" s="50">
        <v>4</v>
      </c>
      <c r="AG97" s="50">
        <v>4</v>
      </c>
      <c r="AH97" s="48">
        <v>4</v>
      </c>
      <c r="AI97" s="50">
        <v>3</v>
      </c>
      <c r="AJ97" s="50">
        <v>4</v>
      </c>
      <c r="AK97" s="60">
        <f t="shared" si="7"/>
        <v>65</v>
      </c>
      <c r="AL97" s="48">
        <v>4</v>
      </c>
      <c r="AM97" s="50">
        <v>4</v>
      </c>
      <c r="AN97" s="50">
        <v>4</v>
      </c>
      <c r="AO97" s="48">
        <v>5</v>
      </c>
      <c r="AP97" s="48">
        <v>5</v>
      </c>
      <c r="AQ97" s="50">
        <v>4</v>
      </c>
      <c r="AR97" s="50">
        <v>3</v>
      </c>
      <c r="AS97" s="48">
        <v>5</v>
      </c>
      <c r="AT97" s="48">
        <v>4</v>
      </c>
      <c r="AU97" s="61">
        <f t="shared" si="8"/>
        <v>38</v>
      </c>
    </row>
    <row r="98" spans="1:47" x14ac:dyDescent="0.25">
      <c r="A98" s="43">
        <v>97</v>
      </c>
      <c r="B98" s="49" t="s">
        <v>413</v>
      </c>
      <c r="C98" s="55" t="s">
        <v>512</v>
      </c>
      <c r="D98" s="55" t="s">
        <v>47</v>
      </c>
      <c r="E98" s="52">
        <f>VLOOKUP(B98,'Nilai Raport'!$B$2:$D$215,3,0)</f>
        <v>81.307692307692307</v>
      </c>
      <c r="F98" s="45" cm="1">
        <f t="array" ref="F98">ROUND(E98:E98,0)</f>
        <v>81</v>
      </c>
      <c r="G98" s="50">
        <v>3</v>
      </c>
      <c r="H98" s="49">
        <v>3</v>
      </c>
      <c r="I98" s="49">
        <v>4</v>
      </c>
      <c r="J98" s="50">
        <v>4</v>
      </c>
      <c r="K98" s="50">
        <v>2</v>
      </c>
      <c r="L98" s="50">
        <v>2</v>
      </c>
      <c r="M98" s="50">
        <v>3</v>
      </c>
      <c r="N98" s="49">
        <v>3</v>
      </c>
      <c r="O98" s="49">
        <v>4</v>
      </c>
      <c r="P98" s="50">
        <v>4</v>
      </c>
      <c r="Q98" s="59">
        <f t="shared" ref="Q98:Q129" si="9">SUM(G98:P98)</f>
        <v>32</v>
      </c>
      <c r="R98" s="50">
        <v>3</v>
      </c>
      <c r="S98" s="50">
        <v>3</v>
      </c>
      <c r="T98" s="50">
        <v>4</v>
      </c>
      <c r="U98" s="50">
        <v>4</v>
      </c>
      <c r="V98" s="50">
        <v>4</v>
      </c>
      <c r="W98" s="50">
        <v>4</v>
      </c>
      <c r="X98" s="50">
        <v>3</v>
      </c>
      <c r="Y98" s="50">
        <v>3</v>
      </c>
      <c r="Z98" s="50">
        <v>3</v>
      </c>
      <c r="AA98" s="50">
        <v>4</v>
      </c>
      <c r="AB98" s="50">
        <v>4</v>
      </c>
      <c r="AC98" s="50">
        <v>4</v>
      </c>
      <c r="AD98" s="50">
        <v>3</v>
      </c>
      <c r="AE98" s="50">
        <v>4</v>
      </c>
      <c r="AF98" s="50">
        <v>4</v>
      </c>
      <c r="AG98" s="50">
        <v>3</v>
      </c>
      <c r="AH98" s="49">
        <v>4</v>
      </c>
      <c r="AI98" s="50">
        <v>4</v>
      </c>
      <c r="AJ98" s="50">
        <v>3</v>
      </c>
      <c r="AK98" s="60">
        <f t="shared" ref="AK98:AK129" si="10">SUM(R98:AJ98)</f>
        <v>68</v>
      </c>
      <c r="AL98" s="49">
        <v>4</v>
      </c>
      <c r="AM98" s="50">
        <v>3</v>
      </c>
      <c r="AN98" s="50">
        <v>3</v>
      </c>
      <c r="AO98" s="49">
        <v>5</v>
      </c>
      <c r="AP98" s="49">
        <v>3</v>
      </c>
      <c r="AQ98" s="50">
        <v>3</v>
      </c>
      <c r="AR98" s="50">
        <v>4</v>
      </c>
      <c r="AS98" s="49">
        <v>4</v>
      </c>
      <c r="AT98" s="49">
        <v>4</v>
      </c>
      <c r="AU98" s="61">
        <f t="shared" ref="AU98:AU129" si="11">SUM(AL98:AT98)</f>
        <v>33</v>
      </c>
    </row>
    <row r="99" spans="1:47" x14ac:dyDescent="0.25">
      <c r="A99" s="43">
        <v>98</v>
      </c>
      <c r="B99" s="49" t="s">
        <v>414</v>
      </c>
      <c r="C99" s="55" t="s">
        <v>512</v>
      </c>
      <c r="D99" s="55" t="s">
        <v>47</v>
      </c>
      <c r="E99" s="52">
        <f>VLOOKUP(B99,'Nilai Raport'!$B$2:$D$215,3,0)</f>
        <v>81.538461538461533</v>
      </c>
      <c r="F99" s="45" cm="1">
        <f t="array" ref="F99">ROUND(E99:E99,0)</f>
        <v>82</v>
      </c>
      <c r="G99" s="50">
        <v>4</v>
      </c>
      <c r="H99" s="49">
        <v>4</v>
      </c>
      <c r="I99" s="49">
        <v>3</v>
      </c>
      <c r="J99" s="50">
        <v>3</v>
      </c>
      <c r="K99" s="50">
        <v>3</v>
      </c>
      <c r="L99" s="50">
        <v>4</v>
      </c>
      <c r="M99" s="50">
        <v>3</v>
      </c>
      <c r="N99" s="49">
        <v>3</v>
      </c>
      <c r="O99" s="49">
        <v>3</v>
      </c>
      <c r="P99" s="50">
        <v>3</v>
      </c>
      <c r="Q99" s="59">
        <f t="shared" si="9"/>
        <v>33</v>
      </c>
      <c r="R99" s="50">
        <v>4</v>
      </c>
      <c r="S99" s="50">
        <v>4</v>
      </c>
      <c r="T99" s="50">
        <v>4</v>
      </c>
      <c r="U99" s="50">
        <v>4</v>
      </c>
      <c r="V99" s="50">
        <v>4</v>
      </c>
      <c r="W99" s="50">
        <v>4</v>
      </c>
      <c r="X99" s="50">
        <v>4</v>
      </c>
      <c r="Y99" s="50">
        <v>5</v>
      </c>
      <c r="Z99" s="50">
        <v>4</v>
      </c>
      <c r="AA99" s="50">
        <v>4</v>
      </c>
      <c r="AB99" s="50">
        <v>4</v>
      </c>
      <c r="AC99" s="50">
        <v>4</v>
      </c>
      <c r="AD99" s="50">
        <v>4</v>
      </c>
      <c r="AE99" s="50">
        <v>5</v>
      </c>
      <c r="AF99" s="50">
        <v>4</v>
      </c>
      <c r="AG99" s="50">
        <v>4</v>
      </c>
      <c r="AH99" s="49">
        <v>3</v>
      </c>
      <c r="AI99" s="50">
        <v>3</v>
      </c>
      <c r="AJ99" s="50">
        <v>5</v>
      </c>
      <c r="AK99" s="60">
        <f t="shared" si="10"/>
        <v>77</v>
      </c>
      <c r="AL99" s="49">
        <v>5</v>
      </c>
      <c r="AM99" s="50">
        <v>4</v>
      </c>
      <c r="AN99" s="50">
        <v>3</v>
      </c>
      <c r="AO99" s="49">
        <v>4</v>
      </c>
      <c r="AP99" s="49">
        <v>4</v>
      </c>
      <c r="AQ99" s="50">
        <v>4</v>
      </c>
      <c r="AR99" s="50">
        <v>5</v>
      </c>
      <c r="AS99" s="49">
        <v>4</v>
      </c>
      <c r="AT99" s="49">
        <v>4</v>
      </c>
      <c r="AU99" s="61">
        <f t="shared" si="11"/>
        <v>37</v>
      </c>
    </row>
    <row r="100" spans="1:47" x14ac:dyDescent="0.25">
      <c r="A100" s="43">
        <v>99</v>
      </c>
      <c r="B100" s="49" t="s">
        <v>416</v>
      </c>
      <c r="C100" s="55" t="s">
        <v>512</v>
      </c>
      <c r="D100" s="55" t="s">
        <v>47</v>
      </c>
      <c r="E100" s="52">
        <f>VLOOKUP(B100,'Nilai Raport'!$B$2:$D$215,3,0)</f>
        <v>82.538461538461533</v>
      </c>
      <c r="F100" s="45" cm="1">
        <f t="array" ref="F100">ROUND(E100:E100,0)</f>
        <v>83</v>
      </c>
      <c r="G100" s="50">
        <v>4</v>
      </c>
      <c r="H100" s="49">
        <v>5</v>
      </c>
      <c r="I100" s="49">
        <v>5</v>
      </c>
      <c r="J100" s="50">
        <v>5</v>
      </c>
      <c r="K100" s="50">
        <v>4</v>
      </c>
      <c r="L100" s="50">
        <v>4</v>
      </c>
      <c r="M100" s="50">
        <v>5</v>
      </c>
      <c r="N100" s="49">
        <v>4</v>
      </c>
      <c r="O100" s="49">
        <v>4</v>
      </c>
      <c r="P100" s="50">
        <v>5</v>
      </c>
      <c r="Q100" s="59">
        <f t="shared" si="9"/>
        <v>45</v>
      </c>
      <c r="R100" s="50">
        <v>5</v>
      </c>
      <c r="S100" s="50">
        <v>4</v>
      </c>
      <c r="T100" s="50">
        <v>3</v>
      </c>
      <c r="U100" s="50">
        <v>4</v>
      </c>
      <c r="V100" s="50">
        <v>4</v>
      </c>
      <c r="W100" s="50">
        <v>4</v>
      </c>
      <c r="X100" s="50">
        <v>4</v>
      </c>
      <c r="Y100" s="50">
        <v>5</v>
      </c>
      <c r="Z100" s="50">
        <v>4</v>
      </c>
      <c r="AA100" s="50">
        <v>5</v>
      </c>
      <c r="AB100" s="50">
        <v>5</v>
      </c>
      <c r="AC100" s="50">
        <v>3</v>
      </c>
      <c r="AD100" s="50">
        <v>5</v>
      </c>
      <c r="AE100" s="50">
        <v>5</v>
      </c>
      <c r="AF100" s="50">
        <v>4</v>
      </c>
      <c r="AG100" s="50">
        <v>5</v>
      </c>
      <c r="AH100" s="49">
        <v>4</v>
      </c>
      <c r="AI100" s="50">
        <v>4</v>
      </c>
      <c r="AJ100" s="50">
        <v>5</v>
      </c>
      <c r="AK100" s="60">
        <f t="shared" si="10"/>
        <v>82</v>
      </c>
      <c r="AL100" s="49">
        <v>5</v>
      </c>
      <c r="AM100" s="50">
        <v>5</v>
      </c>
      <c r="AN100" s="50">
        <v>5</v>
      </c>
      <c r="AO100" s="49">
        <v>5</v>
      </c>
      <c r="AP100" s="49">
        <v>5</v>
      </c>
      <c r="AQ100" s="50">
        <v>5</v>
      </c>
      <c r="AR100" s="50">
        <v>5</v>
      </c>
      <c r="AS100" s="49">
        <v>5</v>
      </c>
      <c r="AT100" s="49">
        <v>4</v>
      </c>
      <c r="AU100" s="61">
        <f t="shared" si="11"/>
        <v>44</v>
      </c>
    </row>
    <row r="101" spans="1:47" x14ac:dyDescent="0.25">
      <c r="A101" s="43">
        <v>100</v>
      </c>
      <c r="B101" s="48" t="s">
        <v>417</v>
      </c>
      <c r="C101" s="54" t="s">
        <v>512</v>
      </c>
      <c r="D101" s="54" t="s">
        <v>47</v>
      </c>
      <c r="E101" s="52">
        <f>VLOOKUP(B101,'Nilai Raport'!$B$2:$D$215,3,0)</f>
        <v>82.384615384615387</v>
      </c>
      <c r="F101" s="45" cm="1">
        <f t="array" ref="F101">ROUND(E101:E101,0)</f>
        <v>82</v>
      </c>
      <c r="G101" s="50">
        <v>5</v>
      </c>
      <c r="H101" s="48">
        <v>5</v>
      </c>
      <c r="I101" s="48">
        <v>3</v>
      </c>
      <c r="J101" s="50">
        <v>5</v>
      </c>
      <c r="K101" s="50">
        <v>4</v>
      </c>
      <c r="L101" s="50">
        <v>4</v>
      </c>
      <c r="M101" s="50">
        <v>3</v>
      </c>
      <c r="N101" s="48">
        <v>3</v>
      </c>
      <c r="O101" s="48">
        <v>3</v>
      </c>
      <c r="P101" s="50">
        <v>5</v>
      </c>
      <c r="Q101" s="59">
        <f t="shared" si="9"/>
        <v>40</v>
      </c>
      <c r="R101" s="50">
        <v>4</v>
      </c>
      <c r="S101" s="50">
        <v>3</v>
      </c>
      <c r="T101" s="50">
        <v>3</v>
      </c>
      <c r="U101" s="50">
        <v>5</v>
      </c>
      <c r="V101" s="50">
        <v>5</v>
      </c>
      <c r="W101" s="50">
        <v>3</v>
      </c>
      <c r="X101" s="50">
        <v>4</v>
      </c>
      <c r="Y101" s="50">
        <v>4</v>
      </c>
      <c r="Z101" s="50">
        <v>5</v>
      </c>
      <c r="AA101" s="50">
        <v>5</v>
      </c>
      <c r="AB101" s="50">
        <v>4</v>
      </c>
      <c r="AC101" s="50">
        <v>5</v>
      </c>
      <c r="AD101" s="50">
        <v>4</v>
      </c>
      <c r="AE101" s="50">
        <v>5</v>
      </c>
      <c r="AF101" s="50">
        <v>5</v>
      </c>
      <c r="AG101" s="50">
        <v>4</v>
      </c>
      <c r="AH101" s="48">
        <v>4</v>
      </c>
      <c r="AI101" s="50">
        <v>3</v>
      </c>
      <c r="AJ101" s="50">
        <v>4</v>
      </c>
      <c r="AK101" s="60">
        <f t="shared" si="10"/>
        <v>79</v>
      </c>
      <c r="AL101" s="48">
        <v>4</v>
      </c>
      <c r="AM101" s="50">
        <v>3</v>
      </c>
      <c r="AN101" s="50">
        <v>3</v>
      </c>
      <c r="AO101" s="48">
        <v>4</v>
      </c>
      <c r="AP101" s="48">
        <v>4</v>
      </c>
      <c r="AQ101" s="50">
        <v>4</v>
      </c>
      <c r="AR101" s="50">
        <v>5</v>
      </c>
      <c r="AS101" s="48">
        <v>5</v>
      </c>
      <c r="AT101" s="48">
        <v>4</v>
      </c>
      <c r="AU101" s="61">
        <f t="shared" si="11"/>
        <v>36</v>
      </c>
    </row>
    <row r="102" spans="1:47" x14ac:dyDescent="0.25">
      <c r="A102" s="43">
        <v>101</v>
      </c>
      <c r="B102" s="48" t="s">
        <v>419</v>
      </c>
      <c r="C102" s="54" t="s">
        <v>512</v>
      </c>
      <c r="D102" s="54" t="s">
        <v>47</v>
      </c>
      <c r="E102" s="52">
        <f>VLOOKUP(B102,'Nilai Raport'!$B$2:$D$215,3,0)</f>
        <v>82.692307692307693</v>
      </c>
      <c r="F102" s="45" cm="1">
        <f t="array" ref="F102">ROUND(E102:E102,0)</f>
        <v>83</v>
      </c>
      <c r="G102" s="50">
        <v>3</v>
      </c>
      <c r="H102" s="48">
        <v>4</v>
      </c>
      <c r="I102" s="48">
        <v>4</v>
      </c>
      <c r="J102" s="50">
        <v>4</v>
      </c>
      <c r="K102" s="50">
        <v>5</v>
      </c>
      <c r="L102" s="50">
        <v>3</v>
      </c>
      <c r="M102" s="50">
        <v>3</v>
      </c>
      <c r="N102" s="48">
        <v>4</v>
      </c>
      <c r="O102" s="48">
        <v>4</v>
      </c>
      <c r="P102" s="50">
        <v>3</v>
      </c>
      <c r="Q102" s="59">
        <f t="shared" si="9"/>
        <v>37</v>
      </c>
      <c r="R102" s="50">
        <v>4</v>
      </c>
      <c r="S102" s="50">
        <v>4</v>
      </c>
      <c r="T102" s="50">
        <v>4</v>
      </c>
      <c r="U102" s="50">
        <v>4</v>
      </c>
      <c r="V102" s="50">
        <v>4</v>
      </c>
      <c r="W102" s="50">
        <v>4</v>
      </c>
      <c r="X102" s="50">
        <v>3</v>
      </c>
      <c r="Y102" s="50">
        <v>3</v>
      </c>
      <c r="Z102" s="50">
        <v>4</v>
      </c>
      <c r="AA102" s="50">
        <v>5</v>
      </c>
      <c r="AB102" s="50">
        <v>4</v>
      </c>
      <c r="AC102" s="50">
        <v>4</v>
      </c>
      <c r="AD102" s="50">
        <v>5</v>
      </c>
      <c r="AE102" s="50">
        <v>4</v>
      </c>
      <c r="AF102" s="50">
        <v>4</v>
      </c>
      <c r="AG102" s="50">
        <v>4</v>
      </c>
      <c r="AH102" s="48">
        <v>4</v>
      </c>
      <c r="AI102" s="50">
        <v>4</v>
      </c>
      <c r="AJ102" s="50">
        <v>4</v>
      </c>
      <c r="AK102" s="60">
        <f t="shared" si="10"/>
        <v>76</v>
      </c>
      <c r="AL102" s="48">
        <v>3</v>
      </c>
      <c r="AM102" s="50">
        <v>5</v>
      </c>
      <c r="AN102" s="50">
        <v>3</v>
      </c>
      <c r="AO102" s="48">
        <v>4</v>
      </c>
      <c r="AP102" s="48">
        <v>4</v>
      </c>
      <c r="AQ102" s="50">
        <v>4</v>
      </c>
      <c r="AR102" s="50">
        <v>4</v>
      </c>
      <c r="AS102" s="48">
        <v>4</v>
      </c>
      <c r="AT102" s="48">
        <v>4</v>
      </c>
      <c r="AU102" s="61">
        <f t="shared" si="11"/>
        <v>35</v>
      </c>
    </row>
    <row r="103" spans="1:47" x14ac:dyDescent="0.25">
      <c r="A103" s="43">
        <v>102</v>
      </c>
      <c r="B103" s="49" t="s">
        <v>420</v>
      </c>
      <c r="C103" s="55" t="s">
        <v>512</v>
      </c>
      <c r="D103" s="55" t="s">
        <v>47</v>
      </c>
      <c r="E103" s="52">
        <f>VLOOKUP(B103,'Nilai Raport'!$B$2:$D$215,3,0)</f>
        <v>83.461538461538467</v>
      </c>
      <c r="F103" s="45" cm="1">
        <f t="array" ref="F103">ROUND(E103:E103,0)</f>
        <v>83</v>
      </c>
      <c r="G103" s="50">
        <v>4</v>
      </c>
      <c r="H103" s="49">
        <v>4</v>
      </c>
      <c r="I103" s="49">
        <v>4</v>
      </c>
      <c r="J103" s="50">
        <v>5</v>
      </c>
      <c r="K103" s="50">
        <v>5</v>
      </c>
      <c r="L103" s="50">
        <v>4</v>
      </c>
      <c r="M103" s="50">
        <v>5</v>
      </c>
      <c r="N103" s="49">
        <v>5</v>
      </c>
      <c r="O103" s="49">
        <v>5</v>
      </c>
      <c r="P103" s="50">
        <v>5</v>
      </c>
      <c r="Q103" s="59">
        <f t="shared" si="9"/>
        <v>46</v>
      </c>
      <c r="R103" s="50">
        <v>4</v>
      </c>
      <c r="S103" s="50">
        <v>3</v>
      </c>
      <c r="T103" s="50">
        <v>4</v>
      </c>
      <c r="U103" s="50">
        <v>2</v>
      </c>
      <c r="V103" s="50">
        <v>4</v>
      </c>
      <c r="W103" s="50">
        <v>4</v>
      </c>
      <c r="X103" s="50">
        <v>4</v>
      </c>
      <c r="Y103" s="50">
        <v>4</v>
      </c>
      <c r="Z103" s="50">
        <v>4</v>
      </c>
      <c r="AA103" s="50">
        <v>4</v>
      </c>
      <c r="AB103" s="50">
        <v>3</v>
      </c>
      <c r="AC103" s="50">
        <v>4</v>
      </c>
      <c r="AD103" s="50">
        <v>3</v>
      </c>
      <c r="AE103" s="50">
        <v>4</v>
      </c>
      <c r="AF103" s="50">
        <v>5</v>
      </c>
      <c r="AG103" s="50">
        <v>3</v>
      </c>
      <c r="AH103" s="49">
        <v>4</v>
      </c>
      <c r="AI103" s="50">
        <v>5</v>
      </c>
      <c r="AJ103" s="50">
        <v>4</v>
      </c>
      <c r="AK103" s="60">
        <f t="shared" si="10"/>
        <v>72</v>
      </c>
      <c r="AL103" s="49">
        <v>5</v>
      </c>
      <c r="AM103" s="50">
        <v>4</v>
      </c>
      <c r="AN103" s="50">
        <v>4</v>
      </c>
      <c r="AO103" s="49">
        <v>4</v>
      </c>
      <c r="AP103" s="49">
        <v>4</v>
      </c>
      <c r="AQ103" s="50">
        <v>3</v>
      </c>
      <c r="AR103" s="50">
        <v>5</v>
      </c>
      <c r="AS103" s="49">
        <v>5</v>
      </c>
      <c r="AT103" s="49">
        <v>5</v>
      </c>
      <c r="AU103" s="61">
        <f t="shared" si="11"/>
        <v>39</v>
      </c>
    </row>
    <row r="104" spans="1:47" x14ac:dyDescent="0.25">
      <c r="A104" s="43">
        <v>103</v>
      </c>
      <c r="B104" s="42" t="s">
        <v>422</v>
      </c>
      <c r="C104" s="55" t="s">
        <v>511</v>
      </c>
      <c r="D104" s="55" t="s">
        <v>47</v>
      </c>
      <c r="E104" s="52">
        <f>VLOOKUP(B104,'Nilai Raport'!$B$2:$D$215,3,0)</f>
        <v>80.615384615384613</v>
      </c>
      <c r="F104" s="45" cm="1">
        <f t="array" ref="F104">ROUND(E104:E104,0)</f>
        <v>81</v>
      </c>
      <c r="G104" s="50">
        <v>4</v>
      </c>
      <c r="H104" s="49">
        <v>4</v>
      </c>
      <c r="I104" s="49">
        <v>4</v>
      </c>
      <c r="J104" s="50">
        <v>4</v>
      </c>
      <c r="K104" s="50">
        <v>5</v>
      </c>
      <c r="L104" s="50">
        <v>4</v>
      </c>
      <c r="M104" s="50">
        <v>4</v>
      </c>
      <c r="N104" s="49">
        <v>4</v>
      </c>
      <c r="O104" s="49">
        <v>4</v>
      </c>
      <c r="P104" s="50">
        <v>5</v>
      </c>
      <c r="Q104" s="59">
        <f t="shared" si="9"/>
        <v>42</v>
      </c>
      <c r="R104" s="50">
        <v>4</v>
      </c>
      <c r="S104" s="50">
        <v>3</v>
      </c>
      <c r="T104" s="50">
        <v>4</v>
      </c>
      <c r="U104" s="50">
        <v>3</v>
      </c>
      <c r="V104" s="50">
        <v>4</v>
      </c>
      <c r="W104" s="50">
        <v>3</v>
      </c>
      <c r="X104" s="50">
        <v>4</v>
      </c>
      <c r="Y104" s="50">
        <v>4</v>
      </c>
      <c r="Z104" s="50">
        <v>4</v>
      </c>
      <c r="AA104" s="50">
        <v>4</v>
      </c>
      <c r="AB104" s="50">
        <v>3</v>
      </c>
      <c r="AC104" s="50">
        <v>4</v>
      </c>
      <c r="AD104" s="50">
        <v>3</v>
      </c>
      <c r="AE104" s="50">
        <v>4</v>
      </c>
      <c r="AF104" s="50">
        <v>4</v>
      </c>
      <c r="AG104" s="50">
        <v>4</v>
      </c>
      <c r="AH104" s="49">
        <v>4</v>
      </c>
      <c r="AI104" s="50">
        <v>3</v>
      </c>
      <c r="AJ104" s="50">
        <v>3</v>
      </c>
      <c r="AK104" s="60">
        <f t="shared" si="10"/>
        <v>69</v>
      </c>
      <c r="AL104" s="49">
        <v>4</v>
      </c>
      <c r="AM104" s="50">
        <v>4</v>
      </c>
      <c r="AN104" s="50">
        <v>3</v>
      </c>
      <c r="AO104" s="49">
        <v>4</v>
      </c>
      <c r="AP104" s="49">
        <v>4</v>
      </c>
      <c r="AQ104" s="50">
        <v>3</v>
      </c>
      <c r="AR104" s="50">
        <v>4</v>
      </c>
      <c r="AS104" s="49">
        <v>4</v>
      </c>
      <c r="AT104" s="49">
        <v>4</v>
      </c>
      <c r="AU104" s="61">
        <f t="shared" si="11"/>
        <v>34</v>
      </c>
    </row>
    <row r="105" spans="1:47" x14ac:dyDescent="0.25">
      <c r="A105" s="43">
        <v>104</v>
      </c>
      <c r="B105" s="48" t="s">
        <v>423</v>
      </c>
      <c r="C105" s="54" t="s">
        <v>512</v>
      </c>
      <c r="D105" s="54" t="s">
        <v>47</v>
      </c>
      <c r="E105" s="52">
        <f>VLOOKUP(B105,'Nilai Raport'!$B$2:$D$215,3,0)</f>
        <v>82.15384615384616</v>
      </c>
      <c r="F105" s="45" cm="1">
        <f t="array" ref="F105">ROUND(E105:E105,0)</f>
        <v>82</v>
      </c>
      <c r="G105" s="50">
        <v>5</v>
      </c>
      <c r="H105" s="48">
        <v>4</v>
      </c>
      <c r="I105" s="48">
        <v>4</v>
      </c>
      <c r="J105" s="50">
        <v>3</v>
      </c>
      <c r="K105" s="50">
        <v>5</v>
      </c>
      <c r="L105" s="50">
        <v>4</v>
      </c>
      <c r="M105" s="50">
        <v>4</v>
      </c>
      <c r="N105" s="48">
        <v>4</v>
      </c>
      <c r="O105" s="48">
        <v>5</v>
      </c>
      <c r="P105" s="50">
        <v>5</v>
      </c>
      <c r="Q105" s="59">
        <f t="shared" si="9"/>
        <v>43</v>
      </c>
      <c r="R105" s="50">
        <v>4</v>
      </c>
      <c r="S105" s="50">
        <v>5</v>
      </c>
      <c r="T105" s="50">
        <v>4</v>
      </c>
      <c r="U105" s="50">
        <v>4</v>
      </c>
      <c r="V105" s="50">
        <v>4</v>
      </c>
      <c r="W105" s="50">
        <v>4</v>
      </c>
      <c r="X105" s="50">
        <v>3</v>
      </c>
      <c r="Y105" s="50">
        <v>4</v>
      </c>
      <c r="Z105" s="50">
        <v>5</v>
      </c>
      <c r="AA105" s="50">
        <v>5</v>
      </c>
      <c r="AB105" s="50">
        <v>4</v>
      </c>
      <c r="AC105" s="50">
        <v>3</v>
      </c>
      <c r="AD105" s="50">
        <v>4</v>
      </c>
      <c r="AE105" s="50">
        <v>5</v>
      </c>
      <c r="AF105" s="50">
        <v>4</v>
      </c>
      <c r="AG105" s="50">
        <v>4</v>
      </c>
      <c r="AH105" s="48">
        <v>4</v>
      </c>
      <c r="AI105" s="50">
        <v>5</v>
      </c>
      <c r="AJ105" s="50">
        <v>4</v>
      </c>
      <c r="AK105" s="60">
        <f t="shared" si="10"/>
        <v>79</v>
      </c>
      <c r="AL105" s="48">
        <v>3</v>
      </c>
      <c r="AM105" s="50">
        <v>3</v>
      </c>
      <c r="AN105" s="50">
        <v>3</v>
      </c>
      <c r="AO105" s="48">
        <v>3</v>
      </c>
      <c r="AP105" s="48">
        <v>3</v>
      </c>
      <c r="AQ105" s="50">
        <v>4</v>
      </c>
      <c r="AR105" s="50">
        <v>3</v>
      </c>
      <c r="AS105" s="48">
        <v>4</v>
      </c>
      <c r="AT105" s="48">
        <v>4</v>
      </c>
      <c r="AU105" s="61">
        <f t="shared" si="11"/>
        <v>30</v>
      </c>
    </row>
    <row r="106" spans="1:47" x14ac:dyDescent="0.25">
      <c r="A106" s="43">
        <v>105</v>
      </c>
      <c r="B106" s="48" t="s">
        <v>425</v>
      </c>
      <c r="C106" s="54" t="s">
        <v>512</v>
      </c>
      <c r="D106" s="54" t="s">
        <v>47</v>
      </c>
      <c r="E106" s="52">
        <f>VLOOKUP(B106,'Nilai Raport'!$B$2:$D$215,3,0)</f>
        <v>72.84615384615384</v>
      </c>
      <c r="F106" s="45" cm="1">
        <f t="array" ref="F106">ROUND(E106:E106,0)</f>
        <v>73</v>
      </c>
      <c r="G106" s="50">
        <v>5</v>
      </c>
      <c r="H106" s="48">
        <v>4</v>
      </c>
      <c r="I106" s="48">
        <v>5</v>
      </c>
      <c r="J106" s="50">
        <v>5</v>
      </c>
      <c r="K106" s="50">
        <v>5</v>
      </c>
      <c r="L106" s="50">
        <v>5</v>
      </c>
      <c r="M106" s="50">
        <v>5</v>
      </c>
      <c r="N106" s="48">
        <v>5</v>
      </c>
      <c r="O106" s="48">
        <v>5</v>
      </c>
      <c r="P106" s="50">
        <v>5</v>
      </c>
      <c r="Q106" s="59">
        <f t="shared" si="9"/>
        <v>49</v>
      </c>
      <c r="R106" s="50">
        <v>3</v>
      </c>
      <c r="S106" s="50">
        <v>3</v>
      </c>
      <c r="T106" s="50">
        <v>4</v>
      </c>
      <c r="U106" s="50">
        <v>2</v>
      </c>
      <c r="V106" s="50">
        <v>5</v>
      </c>
      <c r="W106" s="50">
        <v>5</v>
      </c>
      <c r="X106" s="50">
        <v>3</v>
      </c>
      <c r="Y106" s="50">
        <v>3</v>
      </c>
      <c r="Z106" s="50">
        <v>5</v>
      </c>
      <c r="AA106" s="50">
        <v>3</v>
      </c>
      <c r="AB106" s="50">
        <v>3</v>
      </c>
      <c r="AC106" s="50">
        <v>5</v>
      </c>
      <c r="AD106" s="50">
        <v>4</v>
      </c>
      <c r="AE106" s="50">
        <v>5</v>
      </c>
      <c r="AF106" s="50">
        <v>5</v>
      </c>
      <c r="AG106" s="50">
        <v>3</v>
      </c>
      <c r="AH106" s="48">
        <v>5</v>
      </c>
      <c r="AI106" s="50">
        <v>3</v>
      </c>
      <c r="AJ106" s="50">
        <v>4</v>
      </c>
      <c r="AK106" s="60">
        <f t="shared" si="10"/>
        <v>73</v>
      </c>
      <c r="AL106" s="48">
        <v>3</v>
      </c>
      <c r="AM106" s="50">
        <v>3</v>
      </c>
      <c r="AN106" s="50">
        <v>4</v>
      </c>
      <c r="AO106" s="48">
        <v>4</v>
      </c>
      <c r="AP106" s="48">
        <v>3</v>
      </c>
      <c r="AQ106" s="50">
        <v>3</v>
      </c>
      <c r="AR106" s="50">
        <v>4</v>
      </c>
      <c r="AS106" s="48">
        <v>5</v>
      </c>
      <c r="AT106" s="48">
        <v>4</v>
      </c>
      <c r="AU106" s="61">
        <f t="shared" si="11"/>
        <v>33</v>
      </c>
    </row>
    <row r="107" spans="1:47" x14ac:dyDescent="0.25">
      <c r="A107" s="43">
        <v>106</v>
      </c>
      <c r="B107" s="49" t="s">
        <v>426</v>
      </c>
      <c r="C107" s="55" t="s">
        <v>512</v>
      </c>
      <c r="D107" s="55" t="s">
        <v>47</v>
      </c>
      <c r="E107" s="52">
        <f>VLOOKUP(B107,'Nilai Raport'!$B$2:$D$215,3,0)</f>
        <v>80.769230769230774</v>
      </c>
      <c r="F107" s="45" cm="1">
        <f t="array" ref="F107">ROUND(E107:E107,0)</f>
        <v>81</v>
      </c>
      <c r="G107" s="50">
        <v>3</v>
      </c>
      <c r="H107" s="49">
        <v>3</v>
      </c>
      <c r="I107" s="49">
        <v>4</v>
      </c>
      <c r="J107" s="50">
        <v>5</v>
      </c>
      <c r="K107" s="50">
        <v>3</v>
      </c>
      <c r="L107" s="50">
        <v>4</v>
      </c>
      <c r="M107" s="50">
        <v>3</v>
      </c>
      <c r="N107" s="49">
        <v>3</v>
      </c>
      <c r="O107" s="49">
        <v>3</v>
      </c>
      <c r="P107" s="50">
        <v>4</v>
      </c>
      <c r="Q107" s="59">
        <f t="shared" si="9"/>
        <v>35</v>
      </c>
      <c r="R107" s="50">
        <v>4</v>
      </c>
      <c r="S107" s="50">
        <v>3</v>
      </c>
      <c r="T107" s="50">
        <v>4</v>
      </c>
      <c r="U107" s="50">
        <v>4</v>
      </c>
      <c r="V107" s="50">
        <v>5</v>
      </c>
      <c r="W107" s="50">
        <v>4</v>
      </c>
      <c r="X107" s="50">
        <v>4</v>
      </c>
      <c r="Y107" s="50">
        <v>4</v>
      </c>
      <c r="Z107" s="50">
        <v>4</v>
      </c>
      <c r="AA107" s="50">
        <v>3</v>
      </c>
      <c r="AB107" s="50">
        <v>3</v>
      </c>
      <c r="AC107" s="50">
        <v>3</v>
      </c>
      <c r="AD107" s="50">
        <v>3</v>
      </c>
      <c r="AE107" s="50">
        <v>4</v>
      </c>
      <c r="AF107" s="50">
        <v>3</v>
      </c>
      <c r="AG107" s="50">
        <v>3</v>
      </c>
      <c r="AH107" s="49">
        <v>3</v>
      </c>
      <c r="AI107" s="50">
        <v>3</v>
      </c>
      <c r="AJ107" s="50">
        <v>3</v>
      </c>
      <c r="AK107" s="60">
        <f t="shared" si="10"/>
        <v>67</v>
      </c>
      <c r="AL107" s="49">
        <v>5</v>
      </c>
      <c r="AM107" s="50">
        <v>3</v>
      </c>
      <c r="AN107" s="50">
        <v>4</v>
      </c>
      <c r="AO107" s="49">
        <v>4</v>
      </c>
      <c r="AP107" s="49">
        <v>4</v>
      </c>
      <c r="AQ107" s="50">
        <v>5</v>
      </c>
      <c r="AR107" s="50">
        <v>4</v>
      </c>
      <c r="AS107" s="49">
        <v>4</v>
      </c>
      <c r="AT107" s="49">
        <v>4</v>
      </c>
      <c r="AU107" s="61">
        <f t="shared" si="11"/>
        <v>37</v>
      </c>
    </row>
    <row r="108" spans="1:47" x14ac:dyDescent="0.25">
      <c r="A108" s="43">
        <v>107</v>
      </c>
      <c r="B108" s="49" t="s">
        <v>428</v>
      </c>
      <c r="C108" s="55" t="s">
        <v>512</v>
      </c>
      <c r="D108" s="55" t="s">
        <v>47</v>
      </c>
      <c r="E108" s="52">
        <f>VLOOKUP(B108,'Nilai Raport'!$B$2:$D$215,3,0)</f>
        <v>84.615384615384613</v>
      </c>
      <c r="F108" s="45" cm="1">
        <f t="array" ref="F108">ROUND(E108:E108,0)</f>
        <v>85</v>
      </c>
      <c r="G108" s="50">
        <v>5</v>
      </c>
      <c r="H108" s="49">
        <v>5</v>
      </c>
      <c r="I108" s="49">
        <v>4</v>
      </c>
      <c r="J108" s="50">
        <v>3</v>
      </c>
      <c r="K108" s="50">
        <v>5</v>
      </c>
      <c r="L108" s="50">
        <v>5</v>
      </c>
      <c r="M108" s="50">
        <v>5</v>
      </c>
      <c r="N108" s="49">
        <v>5</v>
      </c>
      <c r="O108" s="49">
        <v>4</v>
      </c>
      <c r="P108" s="50">
        <v>5</v>
      </c>
      <c r="Q108" s="59">
        <f t="shared" si="9"/>
        <v>46</v>
      </c>
      <c r="R108" s="50">
        <v>4</v>
      </c>
      <c r="S108" s="50">
        <v>3</v>
      </c>
      <c r="T108" s="50">
        <v>4</v>
      </c>
      <c r="U108" s="50">
        <v>5</v>
      </c>
      <c r="V108" s="50">
        <v>4</v>
      </c>
      <c r="W108" s="50">
        <v>4</v>
      </c>
      <c r="X108" s="50">
        <v>4</v>
      </c>
      <c r="Y108" s="50">
        <v>4</v>
      </c>
      <c r="Z108" s="50">
        <v>5</v>
      </c>
      <c r="AA108" s="50">
        <v>4</v>
      </c>
      <c r="AB108" s="50">
        <v>4</v>
      </c>
      <c r="AC108" s="50">
        <v>4</v>
      </c>
      <c r="AD108" s="50">
        <v>3</v>
      </c>
      <c r="AE108" s="50">
        <v>3</v>
      </c>
      <c r="AF108" s="50">
        <v>5</v>
      </c>
      <c r="AG108" s="50">
        <v>3</v>
      </c>
      <c r="AH108" s="49">
        <v>4</v>
      </c>
      <c r="AI108" s="50">
        <v>3</v>
      </c>
      <c r="AJ108" s="50">
        <v>3</v>
      </c>
      <c r="AK108" s="60">
        <f t="shared" si="10"/>
        <v>73</v>
      </c>
      <c r="AL108" s="49">
        <v>5</v>
      </c>
      <c r="AM108" s="50">
        <v>4</v>
      </c>
      <c r="AN108" s="50">
        <v>3</v>
      </c>
      <c r="AO108" s="49">
        <v>4</v>
      </c>
      <c r="AP108" s="49">
        <v>4</v>
      </c>
      <c r="AQ108" s="50">
        <v>4</v>
      </c>
      <c r="AR108" s="50">
        <v>4</v>
      </c>
      <c r="AS108" s="49">
        <v>4</v>
      </c>
      <c r="AT108" s="49">
        <v>4</v>
      </c>
      <c r="AU108" s="61">
        <f t="shared" si="11"/>
        <v>36</v>
      </c>
    </row>
    <row r="109" spans="1:47" x14ac:dyDescent="0.25">
      <c r="A109" s="43">
        <v>108</v>
      </c>
      <c r="B109" s="48" t="s">
        <v>429</v>
      </c>
      <c r="C109" s="54" t="s">
        <v>512</v>
      </c>
      <c r="D109" s="54" t="s">
        <v>47</v>
      </c>
      <c r="E109" s="52">
        <f>VLOOKUP(B109,'Nilai Raport'!$B$2:$D$215,3,0)</f>
        <v>82.230769230769226</v>
      </c>
      <c r="F109" s="45" cm="1">
        <f t="array" ref="F109">ROUND(E109:E109,0)</f>
        <v>82</v>
      </c>
      <c r="G109" s="50">
        <v>3</v>
      </c>
      <c r="H109" s="48">
        <v>5</v>
      </c>
      <c r="I109" s="48">
        <v>5</v>
      </c>
      <c r="J109" s="50">
        <v>3</v>
      </c>
      <c r="K109" s="50">
        <v>4</v>
      </c>
      <c r="L109" s="50">
        <v>4</v>
      </c>
      <c r="M109" s="50">
        <v>3</v>
      </c>
      <c r="N109" s="48">
        <v>3</v>
      </c>
      <c r="O109" s="48">
        <v>3</v>
      </c>
      <c r="P109" s="50">
        <v>4</v>
      </c>
      <c r="Q109" s="59">
        <f t="shared" si="9"/>
        <v>37</v>
      </c>
      <c r="R109" s="50">
        <v>3</v>
      </c>
      <c r="S109" s="50">
        <v>4</v>
      </c>
      <c r="T109" s="50">
        <v>4</v>
      </c>
      <c r="U109" s="50">
        <v>1</v>
      </c>
      <c r="V109" s="50">
        <v>5</v>
      </c>
      <c r="W109" s="50">
        <v>3</v>
      </c>
      <c r="X109" s="50">
        <v>3</v>
      </c>
      <c r="Y109" s="50">
        <v>2</v>
      </c>
      <c r="Z109" s="50">
        <v>5</v>
      </c>
      <c r="AA109" s="50">
        <v>4</v>
      </c>
      <c r="AB109" s="50">
        <v>2</v>
      </c>
      <c r="AC109" s="50">
        <v>4</v>
      </c>
      <c r="AD109" s="50">
        <v>3</v>
      </c>
      <c r="AE109" s="50">
        <v>5</v>
      </c>
      <c r="AF109" s="50">
        <v>4</v>
      </c>
      <c r="AG109" s="50">
        <v>3</v>
      </c>
      <c r="AH109" s="48">
        <v>4</v>
      </c>
      <c r="AI109" s="50">
        <v>5</v>
      </c>
      <c r="AJ109" s="50">
        <v>3</v>
      </c>
      <c r="AK109" s="60">
        <f t="shared" si="10"/>
        <v>67</v>
      </c>
      <c r="AL109" s="48">
        <v>5</v>
      </c>
      <c r="AM109" s="50">
        <v>5</v>
      </c>
      <c r="AN109" s="50">
        <v>4</v>
      </c>
      <c r="AO109" s="48">
        <v>5</v>
      </c>
      <c r="AP109" s="48">
        <v>5</v>
      </c>
      <c r="AQ109" s="50">
        <v>5</v>
      </c>
      <c r="AR109" s="50">
        <v>5</v>
      </c>
      <c r="AS109" s="48">
        <v>3</v>
      </c>
      <c r="AT109" s="48">
        <v>5</v>
      </c>
      <c r="AU109" s="61">
        <f t="shared" si="11"/>
        <v>42</v>
      </c>
    </row>
    <row r="110" spans="1:47" x14ac:dyDescent="0.25">
      <c r="A110" s="43">
        <v>109</v>
      </c>
      <c r="B110" s="49" t="s">
        <v>88</v>
      </c>
      <c r="C110" s="55" t="s">
        <v>511</v>
      </c>
      <c r="D110" s="55" t="s">
        <v>47</v>
      </c>
      <c r="E110" s="52">
        <f>VLOOKUP(B110,'Nilai Raport'!$B$2:$D$215,3,0)</f>
        <v>84.769230769230774</v>
      </c>
      <c r="F110" s="45" cm="1">
        <f t="array" ref="F110">ROUND(E110:E110,0)</f>
        <v>85</v>
      </c>
      <c r="G110" s="50">
        <v>3</v>
      </c>
      <c r="H110" s="49">
        <v>5</v>
      </c>
      <c r="I110" s="49">
        <v>3</v>
      </c>
      <c r="J110" s="50">
        <v>5</v>
      </c>
      <c r="K110" s="50">
        <v>5</v>
      </c>
      <c r="L110" s="50">
        <v>4</v>
      </c>
      <c r="M110" s="50">
        <v>3</v>
      </c>
      <c r="N110" s="49">
        <v>4</v>
      </c>
      <c r="O110" s="49">
        <v>3</v>
      </c>
      <c r="P110" s="50">
        <v>3</v>
      </c>
      <c r="Q110" s="59">
        <f t="shared" si="9"/>
        <v>38</v>
      </c>
      <c r="R110" s="50">
        <v>4</v>
      </c>
      <c r="S110" s="50">
        <v>3</v>
      </c>
      <c r="T110" s="50">
        <v>3</v>
      </c>
      <c r="U110" s="50">
        <v>4</v>
      </c>
      <c r="V110" s="50">
        <v>4</v>
      </c>
      <c r="W110" s="50">
        <v>4</v>
      </c>
      <c r="X110" s="50">
        <v>3</v>
      </c>
      <c r="Y110" s="50">
        <v>4</v>
      </c>
      <c r="Z110" s="50">
        <v>3</v>
      </c>
      <c r="AA110" s="50">
        <v>3</v>
      </c>
      <c r="AB110" s="50">
        <v>4</v>
      </c>
      <c r="AC110" s="50">
        <v>4</v>
      </c>
      <c r="AD110" s="50">
        <v>4</v>
      </c>
      <c r="AE110" s="50">
        <v>4</v>
      </c>
      <c r="AF110" s="50">
        <v>3</v>
      </c>
      <c r="AG110" s="50">
        <v>3</v>
      </c>
      <c r="AH110" s="49">
        <v>3</v>
      </c>
      <c r="AI110" s="50">
        <v>3</v>
      </c>
      <c r="AJ110" s="50">
        <v>4</v>
      </c>
      <c r="AK110" s="60">
        <f t="shared" si="10"/>
        <v>67</v>
      </c>
      <c r="AL110" s="49">
        <v>4</v>
      </c>
      <c r="AM110" s="50">
        <v>3</v>
      </c>
      <c r="AN110" s="50">
        <v>4</v>
      </c>
      <c r="AO110" s="49">
        <v>5</v>
      </c>
      <c r="AP110" s="49">
        <v>5</v>
      </c>
      <c r="AQ110" s="50">
        <v>5</v>
      </c>
      <c r="AR110" s="50">
        <v>5</v>
      </c>
      <c r="AS110" s="49">
        <v>5</v>
      </c>
      <c r="AT110" s="49">
        <v>5</v>
      </c>
      <c r="AU110" s="61">
        <f t="shared" si="11"/>
        <v>41</v>
      </c>
    </row>
    <row r="111" spans="1:47" x14ac:dyDescent="0.25">
      <c r="A111" s="43">
        <v>110</v>
      </c>
      <c r="B111" s="48" t="s">
        <v>430</v>
      </c>
      <c r="C111" s="54" t="s">
        <v>512</v>
      </c>
      <c r="D111" s="54" t="s">
        <v>47</v>
      </c>
      <c r="E111" s="52">
        <f>VLOOKUP(B111,'Nilai Raport'!$B$2:$D$215,3,0)</f>
        <v>84.230769230769226</v>
      </c>
      <c r="F111" s="45" cm="1">
        <f t="array" ref="F111">ROUND(E111:E111,0)</f>
        <v>84</v>
      </c>
      <c r="G111" s="50">
        <v>5</v>
      </c>
      <c r="H111" s="48">
        <v>5</v>
      </c>
      <c r="I111" s="48">
        <v>5</v>
      </c>
      <c r="J111" s="50">
        <v>5</v>
      </c>
      <c r="K111" s="50">
        <v>5</v>
      </c>
      <c r="L111" s="50">
        <v>5</v>
      </c>
      <c r="M111" s="50">
        <v>5</v>
      </c>
      <c r="N111" s="48">
        <v>5</v>
      </c>
      <c r="O111" s="48">
        <v>5</v>
      </c>
      <c r="P111" s="50">
        <v>5</v>
      </c>
      <c r="Q111" s="59">
        <f t="shared" si="9"/>
        <v>50</v>
      </c>
      <c r="R111" s="50">
        <v>3</v>
      </c>
      <c r="S111" s="50">
        <v>3</v>
      </c>
      <c r="T111" s="50">
        <v>3</v>
      </c>
      <c r="U111" s="50">
        <v>5</v>
      </c>
      <c r="V111" s="50">
        <v>5</v>
      </c>
      <c r="W111" s="50">
        <v>4</v>
      </c>
      <c r="X111" s="50">
        <v>4</v>
      </c>
      <c r="Y111" s="50">
        <v>3</v>
      </c>
      <c r="Z111" s="50">
        <v>4</v>
      </c>
      <c r="AA111" s="50">
        <v>3</v>
      </c>
      <c r="AB111" s="50">
        <v>3</v>
      </c>
      <c r="AC111" s="50">
        <v>4</v>
      </c>
      <c r="AD111" s="50">
        <v>3</v>
      </c>
      <c r="AE111" s="50">
        <v>5</v>
      </c>
      <c r="AF111" s="50">
        <v>3</v>
      </c>
      <c r="AG111" s="50">
        <v>3</v>
      </c>
      <c r="AH111" s="48">
        <v>4</v>
      </c>
      <c r="AI111" s="50">
        <v>3</v>
      </c>
      <c r="AJ111" s="50">
        <v>3</v>
      </c>
      <c r="AK111" s="60">
        <f t="shared" si="10"/>
        <v>68</v>
      </c>
      <c r="AL111" s="48">
        <v>5</v>
      </c>
      <c r="AM111" s="50">
        <v>5</v>
      </c>
      <c r="AN111" s="50">
        <v>5</v>
      </c>
      <c r="AO111" s="48">
        <v>4</v>
      </c>
      <c r="AP111" s="48">
        <v>4</v>
      </c>
      <c r="AQ111" s="50">
        <v>5</v>
      </c>
      <c r="AR111" s="50">
        <v>5</v>
      </c>
      <c r="AS111" s="48">
        <v>5</v>
      </c>
      <c r="AT111" s="48">
        <v>5</v>
      </c>
      <c r="AU111" s="61">
        <f t="shared" si="11"/>
        <v>43</v>
      </c>
    </row>
    <row r="112" spans="1:47" x14ac:dyDescent="0.25">
      <c r="A112" s="43">
        <v>111</v>
      </c>
      <c r="B112" s="42" t="s">
        <v>431</v>
      </c>
      <c r="C112" s="55" t="s">
        <v>512</v>
      </c>
      <c r="D112" s="55" t="s">
        <v>47</v>
      </c>
      <c r="E112" s="52">
        <f>VLOOKUP(B112,'Nilai Raport'!$B$2:$D$215,3,0)</f>
        <v>83.615384615384613</v>
      </c>
      <c r="F112" s="45" cm="1">
        <f t="array" ref="F112">ROUND(E112:E112,0)</f>
        <v>84</v>
      </c>
      <c r="G112" s="50">
        <v>3</v>
      </c>
      <c r="H112" s="49">
        <v>4</v>
      </c>
      <c r="I112" s="49">
        <v>4</v>
      </c>
      <c r="J112" s="50">
        <v>4</v>
      </c>
      <c r="K112" s="50">
        <v>4</v>
      </c>
      <c r="L112" s="50">
        <v>4</v>
      </c>
      <c r="M112" s="50">
        <v>4</v>
      </c>
      <c r="N112" s="49">
        <v>4</v>
      </c>
      <c r="O112" s="49">
        <v>4</v>
      </c>
      <c r="P112" s="50">
        <v>5</v>
      </c>
      <c r="Q112" s="59">
        <f t="shared" si="9"/>
        <v>40</v>
      </c>
      <c r="R112" s="50">
        <v>4</v>
      </c>
      <c r="S112" s="50">
        <v>4</v>
      </c>
      <c r="T112" s="50">
        <v>4</v>
      </c>
      <c r="U112" s="50">
        <v>4</v>
      </c>
      <c r="V112" s="50">
        <v>4</v>
      </c>
      <c r="W112" s="50">
        <v>4</v>
      </c>
      <c r="X112" s="50">
        <v>4</v>
      </c>
      <c r="Y112" s="50">
        <v>4</v>
      </c>
      <c r="Z112" s="50">
        <v>4</v>
      </c>
      <c r="AA112" s="50">
        <v>4</v>
      </c>
      <c r="AB112" s="50">
        <v>4</v>
      </c>
      <c r="AC112" s="50">
        <v>4</v>
      </c>
      <c r="AD112" s="50">
        <v>4</v>
      </c>
      <c r="AE112" s="50">
        <v>4</v>
      </c>
      <c r="AF112" s="50">
        <v>5</v>
      </c>
      <c r="AG112" s="50">
        <v>4</v>
      </c>
      <c r="AH112" s="49">
        <v>4</v>
      </c>
      <c r="AI112" s="50">
        <v>4</v>
      </c>
      <c r="AJ112" s="50">
        <v>4</v>
      </c>
      <c r="AK112" s="60">
        <f t="shared" si="10"/>
        <v>77</v>
      </c>
      <c r="AL112" s="49">
        <v>4</v>
      </c>
      <c r="AM112" s="50">
        <v>4</v>
      </c>
      <c r="AN112" s="50">
        <v>4</v>
      </c>
      <c r="AO112" s="49">
        <v>4</v>
      </c>
      <c r="AP112" s="49">
        <v>5</v>
      </c>
      <c r="AQ112" s="50">
        <v>4</v>
      </c>
      <c r="AR112" s="50">
        <v>4</v>
      </c>
      <c r="AS112" s="49">
        <v>4</v>
      </c>
      <c r="AT112" s="49">
        <v>4</v>
      </c>
      <c r="AU112" s="61">
        <f t="shared" si="11"/>
        <v>37</v>
      </c>
    </row>
    <row r="113" spans="1:47" x14ac:dyDescent="0.25">
      <c r="A113" s="43">
        <v>112</v>
      </c>
      <c r="B113" s="50" t="s">
        <v>432</v>
      </c>
      <c r="C113" s="56" t="s">
        <v>512</v>
      </c>
      <c r="D113" s="56" t="s">
        <v>47</v>
      </c>
      <c r="E113" s="53">
        <f>VLOOKUP(B113,'Nilai Raport'!$B$2:$D$215,3,0)</f>
        <v>81.538461538461533</v>
      </c>
      <c r="F113" s="45" cm="1">
        <f t="array" ref="F113">ROUND(E113:E113,0)</f>
        <v>82</v>
      </c>
      <c r="G113" s="50">
        <v>3</v>
      </c>
      <c r="H113" s="50">
        <v>5</v>
      </c>
      <c r="I113" s="50">
        <v>4</v>
      </c>
      <c r="J113" s="50">
        <v>4</v>
      </c>
      <c r="K113" s="50">
        <v>3</v>
      </c>
      <c r="L113" s="50">
        <v>4</v>
      </c>
      <c r="M113" s="50">
        <v>3</v>
      </c>
      <c r="N113" s="50">
        <v>4</v>
      </c>
      <c r="O113" s="50">
        <v>4</v>
      </c>
      <c r="P113" s="50">
        <v>3</v>
      </c>
      <c r="Q113" s="45">
        <f t="shared" si="9"/>
        <v>37</v>
      </c>
      <c r="R113" s="50">
        <v>5</v>
      </c>
      <c r="S113" s="50">
        <v>5</v>
      </c>
      <c r="T113" s="50">
        <v>4</v>
      </c>
      <c r="U113" s="50">
        <v>5</v>
      </c>
      <c r="V113" s="50">
        <v>5</v>
      </c>
      <c r="W113" s="50">
        <v>3</v>
      </c>
      <c r="X113" s="50">
        <v>4</v>
      </c>
      <c r="Y113" s="50">
        <v>4</v>
      </c>
      <c r="Z113" s="50">
        <v>4</v>
      </c>
      <c r="AA113" s="50">
        <v>5</v>
      </c>
      <c r="AB113" s="50">
        <v>4</v>
      </c>
      <c r="AC113" s="50">
        <v>4</v>
      </c>
      <c r="AD113" s="50">
        <v>5</v>
      </c>
      <c r="AE113" s="50">
        <v>4</v>
      </c>
      <c r="AF113" s="50">
        <v>5</v>
      </c>
      <c r="AG113" s="50">
        <v>5</v>
      </c>
      <c r="AH113" s="50">
        <v>5</v>
      </c>
      <c r="AI113" s="50">
        <v>5</v>
      </c>
      <c r="AJ113" s="50">
        <v>4</v>
      </c>
      <c r="AK113" s="57">
        <f t="shared" si="10"/>
        <v>85</v>
      </c>
      <c r="AL113" s="50">
        <v>3</v>
      </c>
      <c r="AM113" s="50">
        <v>3</v>
      </c>
      <c r="AN113" s="50">
        <v>5</v>
      </c>
      <c r="AO113" s="50">
        <v>3</v>
      </c>
      <c r="AP113" s="50">
        <v>3</v>
      </c>
      <c r="AQ113" s="50">
        <v>4</v>
      </c>
      <c r="AR113" s="50">
        <v>3</v>
      </c>
      <c r="AS113" s="50">
        <v>3</v>
      </c>
      <c r="AT113" s="50">
        <v>3</v>
      </c>
      <c r="AU113" s="39">
        <f t="shared" si="11"/>
        <v>30</v>
      </c>
    </row>
    <row r="114" spans="1:47" x14ac:dyDescent="0.25">
      <c r="A114" s="43">
        <v>113</v>
      </c>
      <c r="B114" s="48" t="s">
        <v>85</v>
      </c>
      <c r="C114" s="54" t="s">
        <v>512</v>
      </c>
      <c r="D114" s="54" t="s">
        <v>47</v>
      </c>
      <c r="E114" s="52">
        <f>VLOOKUP(B114,'Nilai Raport'!$B$2:$D$215,3,0)</f>
        <v>81.538461538461533</v>
      </c>
      <c r="F114" s="45" cm="1">
        <f t="array" ref="F114">ROUND(E114:E114,0)</f>
        <v>82</v>
      </c>
      <c r="G114" s="50">
        <v>5</v>
      </c>
      <c r="H114" s="48">
        <v>5</v>
      </c>
      <c r="I114" s="48">
        <v>5</v>
      </c>
      <c r="J114" s="50">
        <v>5</v>
      </c>
      <c r="K114" s="50">
        <v>5</v>
      </c>
      <c r="L114" s="50">
        <v>5</v>
      </c>
      <c r="M114" s="50">
        <v>4</v>
      </c>
      <c r="N114" s="48">
        <v>3</v>
      </c>
      <c r="O114" s="48">
        <v>5</v>
      </c>
      <c r="P114" s="50">
        <v>5</v>
      </c>
      <c r="Q114" s="59">
        <f t="shared" si="9"/>
        <v>47</v>
      </c>
      <c r="R114" s="50">
        <v>3</v>
      </c>
      <c r="S114" s="50">
        <v>3</v>
      </c>
      <c r="T114" s="50">
        <v>3</v>
      </c>
      <c r="U114" s="50">
        <v>4</v>
      </c>
      <c r="V114" s="50">
        <v>4</v>
      </c>
      <c r="W114" s="50">
        <v>3</v>
      </c>
      <c r="X114" s="50">
        <v>4</v>
      </c>
      <c r="Y114" s="50">
        <v>3</v>
      </c>
      <c r="Z114" s="50">
        <v>4</v>
      </c>
      <c r="AA114" s="50">
        <v>4</v>
      </c>
      <c r="AB114" s="50">
        <v>4</v>
      </c>
      <c r="AC114" s="50">
        <v>5</v>
      </c>
      <c r="AD114" s="50">
        <v>4</v>
      </c>
      <c r="AE114" s="50">
        <v>5</v>
      </c>
      <c r="AF114" s="50">
        <v>5</v>
      </c>
      <c r="AG114" s="50">
        <v>5</v>
      </c>
      <c r="AH114" s="48">
        <v>4</v>
      </c>
      <c r="AI114" s="50">
        <v>4</v>
      </c>
      <c r="AJ114" s="50">
        <v>4</v>
      </c>
      <c r="AK114" s="60">
        <f t="shared" si="10"/>
        <v>75</v>
      </c>
      <c r="AL114" s="48">
        <v>4</v>
      </c>
      <c r="AM114" s="50">
        <v>3</v>
      </c>
      <c r="AN114" s="50">
        <v>3</v>
      </c>
      <c r="AO114" s="48">
        <v>3</v>
      </c>
      <c r="AP114" s="48">
        <v>3</v>
      </c>
      <c r="AQ114" s="50">
        <v>4</v>
      </c>
      <c r="AR114" s="50">
        <v>3</v>
      </c>
      <c r="AS114" s="48">
        <v>4</v>
      </c>
      <c r="AT114" s="48">
        <v>4</v>
      </c>
      <c r="AU114" s="61">
        <f t="shared" si="11"/>
        <v>31</v>
      </c>
    </row>
    <row r="115" spans="1:47" x14ac:dyDescent="0.25">
      <c r="A115" s="43">
        <v>114</v>
      </c>
      <c r="B115" s="49" t="s">
        <v>436</v>
      </c>
      <c r="C115" s="55" t="s">
        <v>512</v>
      </c>
      <c r="D115" s="55" t="s">
        <v>47</v>
      </c>
      <c r="E115" s="52">
        <f>VLOOKUP(B115,'Nilai Raport'!$B$2:$D$215,3,0)</f>
        <v>82</v>
      </c>
      <c r="F115" s="45" cm="1">
        <f t="array" ref="F115">ROUND(E115:E115,0)</f>
        <v>82</v>
      </c>
      <c r="G115" s="50">
        <v>5</v>
      </c>
      <c r="H115" s="49">
        <v>5</v>
      </c>
      <c r="I115" s="49">
        <v>5</v>
      </c>
      <c r="J115" s="50">
        <v>5</v>
      </c>
      <c r="K115" s="50">
        <v>5</v>
      </c>
      <c r="L115" s="50">
        <v>5</v>
      </c>
      <c r="M115" s="50">
        <v>3</v>
      </c>
      <c r="N115" s="49">
        <v>3</v>
      </c>
      <c r="O115" s="49">
        <v>5</v>
      </c>
      <c r="P115" s="50">
        <v>5</v>
      </c>
      <c r="Q115" s="59">
        <f t="shared" si="9"/>
        <v>46</v>
      </c>
      <c r="R115" s="50">
        <v>5</v>
      </c>
      <c r="S115" s="50">
        <v>4</v>
      </c>
      <c r="T115" s="50">
        <v>4</v>
      </c>
      <c r="U115" s="50">
        <v>4</v>
      </c>
      <c r="V115" s="50">
        <v>5</v>
      </c>
      <c r="W115" s="50">
        <v>5</v>
      </c>
      <c r="X115" s="50">
        <v>5</v>
      </c>
      <c r="Y115" s="50">
        <v>5</v>
      </c>
      <c r="Z115" s="50">
        <v>5</v>
      </c>
      <c r="AA115" s="50">
        <v>5</v>
      </c>
      <c r="AB115" s="50">
        <v>5</v>
      </c>
      <c r="AC115" s="50">
        <v>5</v>
      </c>
      <c r="AD115" s="50">
        <v>5</v>
      </c>
      <c r="AE115" s="50">
        <v>5</v>
      </c>
      <c r="AF115" s="50">
        <v>5</v>
      </c>
      <c r="AG115" s="50">
        <v>5</v>
      </c>
      <c r="AH115" s="49">
        <v>5</v>
      </c>
      <c r="AI115" s="50">
        <v>5</v>
      </c>
      <c r="AJ115" s="50">
        <v>5</v>
      </c>
      <c r="AK115" s="60">
        <f t="shared" si="10"/>
        <v>92</v>
      </c>
      <c r="AL115" s="49">
        <v>5</v>
      </c>
      <c r="AM115" s="50">
        <v>5</v>
      </c>
      <c r="AN115" s="50">
        <v>5</v>
      </c>
      <c r="AO115" s="49">
        <v>5</v>
      </c>
      <c r="AP115" s="49">
        <v>4</v>
      </c>
      <c r="AQ115" s="50">
        <v>4</v>
      </c>
      <c r="AR115" s="50">
        <v>5</v>
      </c>
      <c r="AS115" s="49">
        <v>5</v>
      </c>
      <c r="AT115" s="49">
        <v>5</v>
      </c>
      <c r="AU115" s="61">
        <f t="shared" si="11"/>
        <v>43</v>
      </c>
    </row>
    <row r="116" spans="1:47" x14ac:dyDescent="0.25">
      <c r="A116" s="43">
        <v>115</v>
      </c>
      <c r="B116" s="49" t="s">
        <v>438</v>
      </c>
      <c r="C116" s="55" t="s">
        <v>512</v>
      </c>
      <c r="D116" s="55" t="s">
        <v>47</v>
      </c>
      <c r="E116" s="52">
        <f>VLOOKUP(B116,'Nilai Raport'!$B$2:$D$215,3,0)</f>
        <v>85.307692307692307</v>
      </c>
      <c r="F116" s="45" cm="1">
        <f t="array" ref="F116">ROUND(E116:E116,0)</f>
        <v>85</v>
      </c>
      <c r="G116" s="50">
        <v>3</v>
      </c>
      <c r="H116" s="49">
        <v>3</v>
      </c>
      <c r="I116" s="49">
        <v>5</v>
      </c>
      <c r="J116" s="50">
        <v>5</v>
      </c>
      <c r="K116" s="50">
        <v>5</v>
      </c>
      <c r="L116" s="50">
        <v>3</v>
      </c>
      <c r="M116" s="50">
        <v>5</v>
      </c>
      <c r="N116" s="49">
        <v>5</v>
      </c>
      <c r="O116" s="49">
        <v>5</v>
      </c>
      <c r="P116" s="50">
        <v>5</v>
      </c>
      <c r="Q116" s="59">
        <f t="shared" si="9"/>
        <v>44</v>
      </c>
      <c r="R116" s="50">
        <v>3</v>
      </c>
      <c r="S116" s="50">
        <v>2</v>
      </c>
      <c r="T116" s="50">
        <v>3</v>
      </c>
      <c r="U116" s="50">
        <v>3</v>
      </c>
      <c r="V116" s="50">
        <v>3</v>
      </c>
      <c r="W116" s="50">
        <v>3</v>
      </c>
      <c r="X116" s="50">
        <v>3</v>
      </c>
      <c r="Y116" s="50">
        <v>4</v>
      </c>
      <c r="Z116" s="50">
        <v>3</v>
      </c>
      <c r="AA116" s="50">
        <v>4</v>
      </c>
      <c r="AB116" s="50">
        <v>3</v>
      </c>
      <c r="AC116" s="50">
        <v>4</v>
      </c>
      <c r="AD116" s="50">
        <v>3</v>
      </c>
      <c r="AE116" s="50">
        <v>4</v>
      </c>
      <c r="AF116" s="50">
        <v>3</v>
      </c>
      <c r="AG116" s="50">
        <v>4</v>
      </c>
      <c r="AH116" s="49">
        <v>4</v>
      </c>
      <c r="AI116" s="50">
        <v>4</v>
      </c>
      <c r="AJ116" s="50">
        <v>3</v>
      </c>
      <c r="AK116" s="60">
        <f t="shared" si="10"/>
        <v>63</v>
      </c>
      <c r="AL116" s="49">
        <v>3</v>
      </c>
      <c r="AM116" s="50">
        <v>3</v>
      </c>
      <c r="AN116" s="50">
        <v>3</v>
      </c>
      <c r="AO116" s="49">
        <v>3</v>
      </c>
      <c r="AP116" s="49">
        <v>4</v>
      </c>
      <c r="AQ116" s="50">
        <v>4</v>
      </c>
      <c r="AR116" s="50">
        <v>4</v>
      </c>
      <c r="AS116" s="49">
        <v>4</v>
      </c>
      <c r="AT116" s="49">
        <v>3</v>
      </c>
      <c r="AU116" s="61">
        <f t="shared" si="11"/>
        <v>31</v>
      </c>
    </row>
    <row r="117" spans="1:47" x14ac:dyDescent="0.25">
      <c r="A117" s="43">
        <v>116</v>
      </c>
      <c r="B117" s="49" t="s">
        <v>479</v>
      </c>
      <c r="C117" s="55" t="s">
        <v>511</v>
      </c>
      <c r="D117" s="55" t="s">
        <v>157</v>
      </c>
      <c r="E117" s="53">
        <f>VLOOKUP(B117,'Nilai Raport'!$B$2:$D$215,3,0)</f>
        <v>81.15384615384616</v>
      </c>
      <c r="F117" s="45" cm="1">
        <f t="array" ref="F117">ROUND(E117:E117,0)</f>
        <v>81</v>
      </c>
      <c r="G117" s="50">
        <v>3</v>
      </c>
      <c r="H117" s="49">
        <v>4</v>
      </c>
      <c r="I117" s="49">
        <v>5</v>
      </c>
      <c r="J117" s="50">
        <v>4</v>
      </c>
      <c r="K117" s="50">
        <v>5</v>
      </c>
      <c r="L117" s="50">
        <v>4</v>
      </c>
      <c r="M117" s="50">
        <v>5</v>
      </c>
      <c r="N117" s="49">
        <v>4</v>
      </c>
      <c r="O117" s="49">
        <v>4</v>
      </c>
      <c r="P117" s="50">
        <v>4</v>
      </c>
      <c r="Q117" s="59">
        <f t="shared" si="9"/>
        <v>42</v>
      </c>
      <c r="R117" s="50">
        <v>5</v>
      </c>
      <c r="S117" s="50">
        <v>5</v>
      </c>
      <c r="T117" s="50">
        <v>5</v>
      </c>
      <c r="U117" s="50">
        <v>5</v>
      </c>
      <c r="V117" s="50">
        <v>5</v>
      </c>
      <c r="W117" s="50">
        <v>5</v>
      </c>
      <c r="X117" s="50">
        <v>5</v>
      </c>
      <c r="Y117" s="50">
        <v>5</v>
      </c>
      <c r="Z117" s="50">
        <v>5</v>
      </c>
      <c r="AA117" s="50">
        <v>4</v>
      </c>
      <c r="AB117" s="50">
        <v>4</v>
      </c>
      <c r="AC117" s="50">
        <v>5</v>
      </c>
      <c r="AD117" s="50">
        <v>4</v>
      </c>
      <c r="AE117" s="50">
        <v>5</v>
      </c>
      <c r="AF117" s="50">
        <v>5</v>
      </c>
      <c r="AG117" s="50">
        <v>4</v>
      </c>
      <c r="AH117" s="49">
        <v>4</v>
      </c>
      <c r="AI117" s="50">
        <v>4</v>
      </c>
      <c r="AJ117" s="50">
        <v>5</v>
      </c>
      <c r="AK117" s="60">
        <f t="shared" si="10"/>
        <v>89</v>
      </c>
      <c r="AL117" s="49">
        <v>5</v>
      </c>
      <c r="AM117" s="50">
        <v>5</v>
      </c>
      <c r="AN117" s="50">
        <v>4</v>
      </c>
      <c r="AO117" s="49">
        <v>5</v>
      </c>
      <c r="AP117" s="49">
        <v>5</v>
      </c>
      <c r="AQ117" s="50">
        <v>5</v>
      </c>
      <c r="AR117" s="50">
        <v>4</v>
      </c>
      <c r="AS117" s="49">
        <v>5</v>
      </c>
      <c r="AT117" s="49">
        <v>4</v>
      </c>
      <c r="AU117" s="61">
        <f t="shared" si="11"/>
        <v>42</v>
      </c>
    </row>
    <row r="118" spans="1:47" x14ac:dyDescent="0.25">
      <c r="A118" s="43">
        <v>117</v>
      </c>
      <c r="B118" s="50" t="s">
        <v>480</v>
      </c>
      <c r="C118" s="56" t="s">
        <v>511</v>
      </c>
      <c r="D118" s="56" t="s">
        <v>157</v>
      </c>
      <c r="E118" s="53">
        <f>VLOOKUP(B118,'Nilai Raport'!$B$2:$D$215,3,0)</f>
        <v>78</v>
      </c>
      <c r="F118" s="45" cm="1">
        <f t="array" ref="F118">ROUND(E118:E118,0)</f>
        <v>78</v>
      </c>
      <c r="G118" s="50">
        <v>4</v>
      </c>
      <c r="H118" s="50">
        <v>4</v>
      </c>
      <c r="I118" s="50">
        <v>4</v>
      </c>
      <c r="J118" s="50">
        <v>3</v>
      </c>
      <c r="K118" s="50">
        <v>3</v>
      </c>
      <c r="L118" s="50">
        <v>4</v>
      </c>
      <c r="M118" s="50">
        <v>4</v>
      </c>
      <c r="N118" s="50">
        <v>4</v>
      </c>
      <c r="O118" s="50">
        <v>4</v>
      </c>
      <c r="P118" s="50">
        <v>4</v>
      </c>
      <c r="Q118" s="59">
        <f t="shared" si="9"/>
        <v>38</v>
      </c>
      <c r="R118" s="50">
        <v>4</v>
      </c>
      <c r="S118" s="50">
        <v>4</v>
      </c>
      <c r="T118" s="50">
        <v>3</v>
      </c>
      <c r="U118" s="50">
        <v>4</v>
      </c>
      <c r="V118" s="50">
        <v>4</v>
      </c>
      <c r="W118" s="50">
        <v>3</v>
      </c>
      <c r="X118" s="50">
        <v>4</v>
      </c>
      <c r="Y118" s="50">
        <v>3</v>
      </c>
      <c r="Z118" s="50">
        <v>4</v>
      </c>
      <c r="AA118" s="50">
        <v>4</v>
      </c>
      <c r="AB118" s="50">
        <v>3</v>
      </c>
      <c r="AC118" s="50">
        <v>4</v>
      </c>
      <c r="AD118" s="50">
        <v>4</v>
      </c>
      <c r="AE118" s="50">
        <v>4</v>
      </c>
      <c r="AF118" s="50">
        <v>4</v>
      </c>
      <c r="AG118" s="50">
        <v>4</v>
      </c>
      <c r="AH118" s="50">
        <v>3</v>
      </c>
      <c r="AI118" s="50">
        <v>4</v>
      </c>
      <c r="AJ118" s="50">
        <v>3</v>
      </c>
      <c r="AK118" s="60">
        <f t="shared" si="10"/>
        <v>70</v>
      </c>
      <c r="AL118" s="50">
        <v>3</v>
      </c>
      <c r="AM118" s="50">
        <v>3</v>
      </c>
      <c r="AN118" s="50">
        <v>4</v>
      </c>
      <c r="AO118" s="50">
        <v>3</v>
      </c>
      <c r="AP118" s="50">
        <v>5</v>
      </c>
      <c r="AQ118" s="50">
        <v>4</v>
      </c>
      <c r="AR118" s="50">
        <v>4</v>
      </c>
      <c r="AS118" s="50">
        <v>4</v>
      </c>
      <c r="AT118" s="50">
        <v>3</v>
      </c>
      <c r="AU118" s="61">
        <f t="shared" si="11"/>
        <v>33</v>
      </c>
    </row>
    <row r="119" spans="1:47" x14ac:dyDescent="0.25">
      <c r="A119" s="43">
        <v>118</v>
      </c>
      <c r="B119" s="49" t="s">
        <v>483</v>
      </c>
      <c r="C119" s="55" t="s">
        <v>511</v>
      </c>
      <c r="D119" s="55" t="s">
        <v>157</v>
      </c>
      <c r="E119" s="53">
        <f>VLOOKUP(B119,'Nilai Raport'!$B$2:$D$215,3,0)</f>
        <v>81.461538461538467</v>
      </c>
      <c r="F119" s="45" cm="1">
        <f t="array" ref="F119">ROUND(E119:E119,0)</f>
        <v>81</v>
      </c>
      <c r="G119" s="50">
        <v>4</v>
      </c>
      <c r="H119" s="49">
        <v>4</v>
      </c>
      <c r="I119" s="49">
        <v>3</v>
      </c>
      <c r="J119" s="50">
        <v>4</v>
      </c>
      <c r="K119" s="50">
        <v>4</v>
      </c>
      <c r="L119" s="50">
        <v>3</v>
      </c>
      <c r="M119" s="50">
        <v>4</v>
      </c>
      <c r="N119" s="49">
        <v>3</v>
      </c>
      <c r="O119" s="49">
        <v>4</v>
      </c>
      <c r="P119" s="50">
        <v>3</v>
      </c>
      <c r="Q119" s="59">
        <f t="shared" si="9"/>
        <v>36</v>
      </c>
      <c r="R119" s="50">
        <v>5</v>
      </c>
      <c r="S119" s="50">
        <v>5</v>
      </c>
      <c r="T119" s="50">
        <v>5</v>
      </c>
      <c r="U119" s="50">
        <v>5</v>
      </c>
      <c r="V119" s="50">
        <v>5</v>
      </c>
      <c r="W119" s="50">
        <v>5</v>
      </c>
      <c r="X119" s="50">
        <v>5</v>
      </c>
      <c r="Y119" s="50">
        <v>5</v>
      </c>
      <c r="Z119" s="50">
        <v>5</v>
      </c>
      <c r="AA119" s="50">
        <v>4</v>
      </c>
      <c r="AB119" s="50">
        <v>5</v>
      </c>
      <c r="AC119" s="50">
        <v>5</v>
      </c>
      <c r="AD119" s="50">
        <v>4</v>
      </c>
      <c r="AE119" s="50">
        <v>5</v>
      </c>
      <c r="AF119" s="50">
        <v>5</v>
      </c>
      <c r="AG119" s="50">
        <v>4</v>
      </c>
      <c r="AH119" s="49">
        <v>5</v>
      </c>
      <c r="AI119" s="50">
        <v>5</v>
      </c>
      <c r="AJ119" s="50">
        <v>5</v>
      </c>
      <c r="AK119" s="60">
        <f t="shared" si="10"/>
        <v>92</v>
      </c>
      <c r="AL119" s="49">
        <v>5</v>
      </c>
      <c r="AM119" s="50">
        <v>5</v>
      </c>
      <c r="AN119" s="50">
        <v>4</v>
      </c>
      <c r="AO119" s="49">
        <v>4</v>
      </c>
      <c r="AP119" s="49">
        <v>4</v>
      </c>
      <c r="AQ119" s="50">
        <v>4</v>
      </c>
      <c r="AR119" s="50">
        <v>4</v>
      </c>
      <c r="AS119" s="49">
        <v>4</v>
      </c>
      <c r="AT119" s="49">
        <v>5</v>
      </c>
      <c r="AU119" s="61">
        <f t="shared" si="11"/>
        <v>39</v>
      </c>
    </row>
    <row r="120" spans="1:47" x14ac:dyDescent="0.25">
      <c r="A120" s="43">
        <v>119</v>
      </c>
      <c r="B120" s="42" t="s">
        <v>484</v>
      </c>
      <c r="C120" s="54" t="s">
        <v>511</v>
      </c>
      <c r="D120" s="54" t="s">
        <v>157</v>
      </c>
      <c r="E120" s="53">
        <f>VLOOKUP(B120,'Nilai Raport'!$B$2:$D$215,3,0)</f>
        <v>84.92307692307692</v>
      </c>
      <c r="F120" s="45" cm="1">
        <f t="array" ref="F120">ROUND(E120:E120,0)</f>
        <v>85</v>
      </c>
      <c r="G120" s="50">
        <v>5</v>
      </c>
      <c r="H120" s="48">
        <v>5</v>
      </c>
      <c r="I120" s="48">
        <v>5</v>
      </c>
      <c r="J120" s="50">
        <v>5</v>
      </c>
      <c r="K120" s="50">
        <v>5</v>
      </c>
      <c r="L120" s="50">
        <v>4</v>
      </c>
      <c r="M120" s="50">
        <v>5</v>
      </c>
      <c r="N120" s="48">
        <v>4</v>
      </c>
      <c r="O120" s="48">
        <v>5</v>
      </c>
      <c r="P120" s="50">
        <v>4</v>
      </c>
      <c r="Q120" s="59">
        <f t="shared" si="9"/>
        <v>47</v>
      </c>
      <c r="R120" s="50">
        <v>3</v>
      </c>
      <c r="S120" s="50">
        <v>3</v>
      </c>
      <c r="T120" s="50">
        <v>4</v>
      </c>
      <c r="U120" s="50">
        <v>5</v>
      </c>
      <c r="V120" s="50">
        <v>5</v>
      </c>
      <c r="W120" s="50">
        <v>4</v>
      </c>
      <c r="X120" s="50">
        <v>4</v>
      </c>
      <c r="Y120" s="50">
        <v>3</v>
      </c>
      <c r="Z120" s="50">
        <v>4</v>
      </c>
      <c r="AA120" s="50">
        <v>5</v>
      </c>
      <c r="AB120" s="50">
        <v>3</v>
      </c>
      <c r="AC120" s="50">
        <v>4</v>
      </c>
      <c r="AD120" s="50">
        <v>5</v>
      </c>
      <c r="AE120" s="50">
        <v>5</v>
      </c>
      <c r="AF120" s="50">
        <v>4</v>
      </c>
      <c r="AG120" s="50">
        <v>3</v>
      </c>
      <c r="AH120" s="48">
        <v>4</v>
      </c>
      <c r="AI120" s="50">
        <v>4</v>
      </c>
      <c r="AJ120" s="50">
        <v>4</v>
      </c>
      <c r="AK120" s="60">
        <f t="shared" si="10"/>
        <v>76</v>
      </c>
      <c r="AL120" s="48">
        <v>3</v>
      </c>
      <c r="AM120" s="50">
        <v>3</v>
      </c>
      <c r="AN120" s="50">
        <v>4</v>
      </c>
      <c r="AO120" s="48">
        <v>4</v>
      </c>
      <c r="AP120" s="48">
        <v>5</v>
      </c>
      <c r="AQ120" s="50">
        <v>4</v>
      </c>
      <c r="AR120" s="50">
        <v>3</v>
      </c>
      <c r="AS120" s="48">
        <v>3</v>
      </c>
      <c r="AT120" s="48">
        <v>4</v>
      </c>
      <c r="AU120" s="61">
        <f t="shared" si="11"/>
        <v>33</v>
      </c>
    </row>
    <row r="121" spans="1:47" x14ac:dyDescent="0.25">
      <c r="A121" s="43">
        <v>120</v>
      </c>
      <c r="B121" s="48" t="s">
        <v>486</v>
      </c>
      <c r="C121" s="54" t="s">
        <v>512</v>
      </c>
      <c r="D121" s="54" t="s">
        <v>157</v>
      </c>
      <c r="E121" s="53">
        <f>VLOOKUP(B121,'Nilai Raport'!$B$2:$D$215,3,0)</f>
        <v>84.615384615384613</v>
      </c>
      <c r="F121" s="45" cm="1">
        <f t="array" ref="F121">ROUND(E121:E121,0)</f>
        <v>85</v>
      </c>
      <c r="G121" s="50">
        <v>3</v>
      </c>
      <c r="H121" s="48">
        <v>4</v>
      </c>
      <c r="I121" s="48">
        <v>3</v>
      </c>
      <c r="J121" s="50">
        <v>4</v>
      </c>
      <c r="K121" s="50">
        <v>3</v>
      </c>
      <c r="L121" s="50">
        <v>3</v>
      </c>
      <c r="M121" s="50">
        <v>3</v>
      </c>
      <c r="N121" s="48">
        <v>4</v>
      </c>
      <c r="O121" s="48">
        <v>4</v>
      </c>
      <c r="P121" s="50">
        <v>4</v>
      </c>
      <c r="Q121" s="59">
        <f t="shared" si="9"/>
        <v>35</v>
      </c>
      <c r="R121" s="50">
        <v>4</v>
      </c>
      <c r="S121" s="50">
        <v>4</v>
      </c>
      <c r="T121" s="50">
        <v>3</v>
      </c>
      <c r="U121" s="50">
        <v>3</v>
      </c>
      <c r="V121" s="50">
        <v>3</v>
      </c>
      <c r="W121" s="50">
        <v>3</v>
      </c>
      <c r="X121" s="50">
        <v>4</v>
      </c>
      <c r="Y121" s="50">
        <v>4</v>
      </c>
      <c r="Z121" s="50">
        <v>3</v>
      </c>
      <c r="AA121" s="50">
        <v>4</v>
      </c>
      <c r="AB121" s="50">
        <v>3</v>
      </c>
      <c r="AC121" s="50">
        <v>3</v>
      </c>
      <c r="AD121" s="50">
        <v>4</v>
      </c>
      <c r="AE121" s="50">
        <v>4</v>
      </c>
      <c r="AF121" s="50">
        <v>4</v>
      </c>
      <c r="AG121" s="50">
        <v>3</v>
      </c>
      <c r="AH121" s="48">
        <v>2</v>
      </c>
      <c r="AI121" s="50">
        <v>3</v>
      </c>
      <c r="AJ121" s="50">
        <v>3</v>
      </c>
      <c r="AK121" s="60">
        <f t="shared" si="10"/>
        <v>64</v>
      </c>
      <c r="AL121" s="48">
        <v>3</v>
      </c>
      <c r="AM121" s="50">
        <v>3</v>
      </c>
      <c r="AN121" s="50">
        <v>4</v>
      </c>
      <c r="AO121" s="48">
        <v>3</v>
      </c>
      <c r="AP121" s="48">
        <v>4</v>
      </c>
      <c r="AQ121" s="50">
        <v>4</v>
      </c>
      <c r="AR121" s="50">
        <v>3</v>
      </c>
      <c r="AS121" s="48">
        <v>4</v>
      </c>
      <c r="AT121" s="48">
        <v>3</v>
      </c>
      <c r="AU121" s="61">
        <f t="shared" si="11"/>
        <v>31</v>
      </c>
    </row>
    <row r="122" spans="1:47" x14ac:dyDescent="0.25">
      <c r="A122" s="43">
        <v>121</v>
      </c>
      <c r="B122" s="42" t="s">
        <v>500</v>
      </c>
      <c r="C122" s="55" t="s">
        <v>511</v>
      </c>
      <c r="D122" s="55" t="s">
        <v>157</v>
      </c>
      <c r="E122" s="53">
        <f>VLOOKUP(B122,'Nilai Raport'!$B$2:$D$215,3,0)</f>
        <v>83.538461538461533</v>
      </c>
      <c r="F122" s="45" cm="1">
        <f t="array" ref="F122">ROUND(E122:E122,0)</f>
        <v>84</v>
      </c>
      <c r="G122" s="50">
        <v>4</v>
      </c>
      <c r="H122" s="49">
        <v>4</v>
      </c>
      <c r="I122" s="49">
        <v>4</v>
      </c>
      <c r="J122" s="50">
        <v>4</v>
      </c>
      <c r="K122" s="50">
        <v>3</v>
      </c>
      <c r="L122" s="50">
        <v>4</v>
      </c>
      <c r="M122" s="50">
        <v>4</v>
      </c>
      <c r="N122" s="49">
        <v>4</v>
      </c>
      <c r="O122" s="49">
        <v>4</v>
      </c>
      <c r="P122" s="50">
        <v>4</v>
      </c>
      <c r="Q122" s="59">
        <f t="shared" si="9"/>
        <v>39</v>
      </c>
      <c r="R122" s="50">
        <v>5</v>
      </c>
      <c r="S122" s="50">
        <v>5</v>
      </c>
      <c r="T122" s="50">
        <v>5</v>
      </c>
      <c r="U122" s="50">
        <v>5</v>
      </c>
      <c r="V122" s="50">
        <v>4</v>
      </c>
      <c r="W122" s="50">
        <v>5</v>
      </c>
      <c r="X122" s="50">
        <v>5</v>
      </c>
      <c r="Y122" s="50">
        <v>5</v>
      </c>
      <c r="Z122" s="50">
        <v>5</v>
      </c>
      <c r="AA122" s="50">
        <v>4</v>
      </c>
      <c r="AB122" s="50">
        <v>5</v>
      </c>
      <c r="AC122" s="50">
        <v>5</v>
      </c>
      <c r="AD122" s="50">
        <v>5</v>
      </c>
      <c r="AE122" s="50">
        <v>5</v>
      </c>
      <c r="AF122" s="50">
        <v>5</v>
      </c>
      <c r="AG122" s="50">
        <v>5</v>
      </c>
      <c r="AH122" s="49">
        <v>5</v>
      </c>
      <c r="AI122" s="50">
        <v>5</v>
      </c>
      <c r="AJ122" s="50">
        <v>5</v>
      </c>
      <c r="AK122" s="60">
        <f t="shared" si="10"/>
        <v>93</v>
      </c>
      <c r="AL122" s="49">
        <v>5</v>
      </c>
      <c r="AM122" s="50">
        <v>5</v>
      </c>
      <c r="AN122" s="50">
        <v>4</v>
      </c>
      <c r="AO122" s="49">
        <v>5</v>
      </c>
      <c r="AP122" s="49">
        <v>5</v>
      </c>
      <c r="AQ122" s="50">
        <v>5</v>
      </c>
      <c r="AR122" s="50">
        <v>5</v>
      </c>
      <c r="AS122" s="49">
        <v>5</v>
      </c>
      <c r="AT122" s="49">
        <v>5</v>
      </c>
      <c r="AU122" s="61">
        <f t="shared" si="11"/>
        <v>44</v>
      </c>
    </row>
    <row r="123" spans="1:47" x14ac:dyDescent="0.25">
      <c r="A123" s="43">
        <v>122</v>
      </c>
      <c r="B123" s="48" t="s">
        <v>487</v>
      </c>
      <c r="C123" s="54" t="s">
        <v>511</v>
      </c>
      <c r="D123" s="54" t="s">
        <v>157</v>
      </c>
      <c r="E123" s="53">
        <f>VLOOKUP(B123,'Nilai Raport'!$B$2:$D$215,3,0)</f>
        <v>83.692307692307693</v>
      </c>
      <c r="F123" s="45" cm="1">
        <f t="array" ref="F123">ROUND(E123:E123,0)</f>
        <v>84</v>
      </c>
      <c r="G123" s="50">
        <v>4</v>
      </c>
      <c r="H123" s="48">
        <v>3</v>
      </c>
      <c r="I123" s="48">
        <v>3</v>
      </c>
      <c r="J123" s="50">
        <v>4</v>
      </c>
      <c r="K123" s="50">
        <v>4</v>
      </c>
      <c r="L123" s="50">
        <v>5</v>
      </c>
      <c r="M123" s="50">
        <v>2</v>
      </c>
      <c r="N123" s="48">
        <v>4</v>
      </c>
      <c r="O123" s="48">
        <v>4</v>
      </c>
      <c r="P123" s="50">
        <v>5</v>
      </c>
      <c r="Q123" s="59">
        <f t="shared" si="9"/>
        <v>38</v>
      </c>
      <c r="R123" s="50">
        <v>5</v>
      </c>
      <c r="S123" s="50">
        <v>5</v>
      </c>
      <c r="T123" s="50">
        <v>5</v>
      </c>
      <c r="U123" s="50">
        <v>5</v>
      </c>
      <c r="V123" s="50">
        <v>5</v>
      </c>
      <c r="W123" s="50">
        <v>4</v>
      </c>
      <c r="X123" s="50">
        <v>5</v>
      </c>
      <c r="Y123" s="50">
        <v>5</v>
      </c>
      <c r="Z123" s="50">
        <v>5</v>
      </c>
      <c r="AA123" s="50">
        <v>5</v>
      </c>
      <c r="AB123" s="50">
        <v>5</v>
      </c>
      <c r="AC123" s="50">
        <v>5</v>
      </c>
      <c r="AD123" s="50">
        <v>5</v>
      </c>
      <c r="AE123" s="50">
        <v>5</v>
      </c>
      <c r="AF123" s="50">
        <v>5</v>
      </c>
      <c r="AG123" s="50">
        <v>5</v>
      </c>
      <c r="AH123" s="48">
        <v>5</v>
      </c>
      <c r="AI123" s="50">
        <v>5</v>
      </c>
      <c r="AJ123" s="50">
        <v>5</v>
      </c>
      <c r="AK123" s="60">
        <f t="shared" si="10"/>
        <v>94</v>
      </c>
      <c r="AL123" s="48">
        <v>4</v>
      </c>
      <c r="AM123" s="50">
        <v>4</v>
      </c>
      <c r="AN123" s="50">
        <v>4</v>
      </c>
      <c r="AO123" s="48">
        <v>4</v>
      </c>
      <c r="AP123" s="48">
        <v>4</v>
      </c>
      <c r="AQ123" s="50">
        <v>5</v>
      </c>
      <c r="AR123" s="50">
        <v>4</v>
      </c>
      <c r="AS123" s="48">
        <v>5</v>
      </c>
      <c r="AT123" s="48">
        <v>5</v>
      </c>
      <c r="AU123" s="61">
        <f t="shared" si="11"/>
        <v>39</v>
      </c>
    </row>
    <row r="124" spans="1:47" x14ac:dyDescent="0.25">
      <c r="A124" s="43">
        <v>123</v>
      </c>
      <c r="B124" s="49" t="s">
        <v>488</v>
      </c>
      <c r="C124" s="55" t="s">
        <v>512</v>
      </c>
      <c r="D124" s="55" t="s">
        <v>157</v>
      </c>
      <c r="E124" s="53">
        <f>VLOOKUP(B124,'Nilai Raport'!$B$2:$D$215,3,0)</f>
        <v>85.538461538461533</v>
      </c>
      <c r="F124" s="45" cm="1">
        <f t="array" ref="F124">ROUND(E124:E124,0)</f>
        <v>86</v>
      </c>
      <c r="G124" s="50">
        <v>5</v>
      </c>
      <c r="H124" s="49">
        <v>5</v>
      </c>
      <c r="I124" s="49">
        <v>5</v>
      </c>
      <c r="J124" s="50">
        <v>5</v>
      </c>
      <c r="K124" s="50">
        <v>5</v>
      </c>
      <c r="L124" s="50">
        <v>4</v>
      </c>
      <c r="M124" s="50">
        <v>5</v>
      </c>
      <c r="N124" s="49">
        <v>5</v>
      </c>
      <c r="O124" s="49">
        <v>5</v>
      </c>
      <c r="P124" s="50">
        <v>5</v>
      </c>
      <c r="Q124" s="59">
        <f t="shared" si="9"/>
        <v>49</v>
      </c>
      <c r="R124" s="50">
        <v>3</v>
      </c>
      <c r="S124" s="50">
        <v>3</v>
      </c>
      <c r="T124" s="50">
        <v>3</v>
      </c>
      <c r="U124" s="50">
        <v>4</v>
      </c>
      <c r="V124" s="50">
        <v>3</v>
      </c>
      <c r="W124" s="50">
        <v>4</v>
      </c>
      <c r="X124" s="50">
        <v>3</v>
      </c>
      <c r="Y124" s="50">
        <v>4</v>
      </c>
      <c r="Z124" s="50">
        <v>3</v>
      </c>
      <c r="AA124" s="50">
        <v>4</v>
      </c>
      <c r="AB124" s="50">
        <v>4</v>
      </c>
      <c r="AC124" s="50">
        <v>4</v>
      </c>
      <c r="AD124" s="50">
        <v>3</v>
      </c>
      <c r="AE124" s="50">
        <v>3</v>
      </c>
      <c r="AF124" s="50">
        <v>5</v>
      </c>
      <c r="AG124" s="50">
        <v>4</v>
      </c>
      <c r="AH124" s="49">
        <v>4</v>
      </c>
      <c r="AI124" s="50">
        <v>4</v>
      </c>
      <c r="AJ124" s="50">
        <v>4</v>
      </c>
      <c r="AK124" s="60">
        <f t="shared" si="10"/>
        <v>69</v>
      </c>
      <c r="AL124" s="49">
        <v>5</v>
      </c>
      <c r="AM124" s="50">
        <v>5</v>
      </c>
      <c r="AN124" s="50">
        <v>3</v>
      </c>
      <c r="AO124" s="49">
        <v>5</v>
      </c>
      <c r="AP124" s="49">
        <v>4</v>
      </c>
      <c r="AQ124" s="50">
        <v>4</v>
      </c>
      <c r="AR124" s="50">
        <v>5</v>
      </c>
      <c r="AS124" s="49">
        <v>5</v>
      </c>
      <c r="AT124" s="49">
        <v>5</v>
      </c>
      <c r="AU124" s="61">
        <f t="shared" si="11"/>
        <v>41</v>
      </c>
    </row>
    <row r="125" spans="1:47" x14ac:dyDescent="0.25">
      <c r="A125" s="43">
        <v>124</v>
      </c>
      <c r="B125" s="48" t="s">
        <v>489</v>
      </c>
      <c r="C125" s="54" t="s">
        <v>511</v>
      </c>
      <c r="D125" s="54" t="s">
        <v>157</v>
      </c>
      <c r="E125" s="53">
        <f>VLOOKUP(B125,'Nilai Raport'!$B$2:$D$215,3,0)</f>
        <v>83.230769230769226</v>
      </c>
      <c r="F125" s="45" cm="1">
        <f t="array" ref="F125">ROUND(E125:E125,0)</f>
        <v>83</v>
      </c>
      <c r="G125" s="50">
        <v>5</v>
      </c>
      <c r="H125" s="48">
        <v>4</v>
      </c>
      <c r="I125" s="48">
        <v>5</v>
      </c>
      <c r="J125" s="50">
        <v>5</v>
      </c>
      <c r="K125" s="50">
        <v>5</v>
      </c>
      <c r="L125" s="50">
        <v>5</v>
      </c>
      <c r="M125" s="50">
        <v>5</v>
      </c>
      <c r="N125" s="48">
        <v>4</v>
      </c>
      <c r="O125" s="48">
        <v>5</v>
      </c>
      <c r="P125" s="50">
        <v>5</v>
      </c>
      <c r="Q125" s="59">
        <f t="shared" si="9"/>
        <v>48</v>
      </c>
      <c r="R125" s="50">
        <v>4</v>
      </c>
      <c r="S125" s="50">
        <v>3</v>
      </c>
      <c r="T125" s="50">
        <v>4</v>
      </c>
      <c r="U125" s="50">
        <v>4</v>
      </c>
      <c r="V125" s="50">
        <v>3</v>
      </c>
      <c r="W125" s="50">
        <v>4</v>
      </c>
      <c r="X125" s="50">
        <v>4</v>
      </c>
      <c r="Y125" s="50">
        <v>4</v>
      </c>
      <c r="Z125" s="50">
        <v>4</v>
      </c>
      <c r="AA125" s="50">
        <v>4</v>
      </c>
      <c r="AB125" s="50">
        <v>4</v>
      </c>
      <c r="AC125" s="50">
        <v>4</v>
      </c>
      <c r="AD125" s="50">
        <v>4</v>
      </c>
      <c r="AE125" s="50">
        <v>5</v>
      </c>
      <c r="AF125" s="50">
        <v>5</v>
      </c>
      <c r="AG125" s="50">
        <v>4</v>
      </c>
      <c r="AH125" s="48">
        <v>4</v>
      </c>
      <c r="AI125" s="50">
        <v>4</v>
      </c>
      <c r="AJ125" s="50">
        <v>5</v>
      </c>
      <c r="AK125" s="60">
        <f t="shared" si="10"/>
        <v>77</v>
      </c>
      <c r="AL125" s="48">
        <v>5</v>
      </c>
      <c r="AM125" s="50">
        <v>5</v>
      </c>
      <c r="AN125" s="50">
        <v>5</v>
      </c>
      <c r="AO125" s="48">
        <v>5</v>
      </c>
      <c r="AP125" s="48">
        <v>5</v>
      </c>
      <c r="AQ125" s="50">
        <v>5</v>
      </c>
      <c r="AR125" s="50">
        <v>5</v>
      </c>
      <c r="AS125" s="48">
        <v>5</v>
      </c>
      <c r="AT125" s="48">
        <v>5</v>
      </c>
      <c r="AU125" s="61">
        <f t="shared" si="11"/>
        <v>45</v>
      </c>
    </row>
    <row r="126" spans="1:47" x14ac:dyDescent="0.25">
      <c r="A126" s="43">
        <v>125</v>
      </c>
      <c r="B126" s="49" t="s">
        <v>490</v>
      </c>
      <c r="C126" s="55" t="s">
        <v>512</v>
      </c>
      <c r="D126" s="55" t="s">
        <v>157</v>
      </c>
      <c r="E126" s="53">
        <f>VLOOKUP(B126,'Nilai Raport'!$B$2:$D$215,3,0)</f>
        <v>81.692307692307693</v>
      </c>
      <c r="F126" s="45" cm="1">
        <f t="array" ref="F126">ROUND(E126:E126,0)</f>
        <v>82</v>
      </c>
      <c r="G126" s="50">
        <v>3</v>
      </c>
      <c r="H126" s="49">
        <v>4</v>
      </c>
      <c r="I126" s="49">
        <v>5</v>
      </c>
      <c r="J126" s="50">
        <v>5</v>
      </c>
      <c r="K126" s="50">
        <v>5</v>
      </c>
      <c r="L126" s="50">
        <v>5</v>
      </c>
      <c r="M126" s="50">
        <v>5</v>
      </c>
      <c r="N126" s="49">
        <v>5</v>
      </c>
      <c r="O126" s="49">
        <v>5</v>
      </c>
      <c r="P126" s="50">
        <v>5</v>
      </c>
      <c r="Q126" s="59">
        <f t="shared" si="9"/>
        <v>47</v>
      </c>
      <c r="R126" s="50">
        <v>5</v>
      </c>
      <c r="S126" s="50">
        <v>5</v>
      </c>
      <c r="T126" s="50">
        <v>4</v>
      </c>
      <c r="U126" s="50">
        <v>4</v>
      </c>
      <c r="V126" s="50">
        <v>4</v>
      </c>
      <c r="W126" s="50">
        <v>4</v>
      </c>
      <c r="X126" s="50">
        <v>5</v>
      </c>
      <c r="Y126" s="50">
        <v>4</v>
      </c>
      <c r="Z126" s="50">
        <v>5</v>
      </c>
      <c r="AA126" s="50">
        <v>5</v>
      </c>
      <c r="AB126" s="50">
        <v>5</v>
      </c>
      <c r="AC126" s="50">
        <v>5</v>
      </c>
      <c r="AD126" s="50">
        <v>5</v>
      </c>
      <c r="AE126" s="50">
        <v>5</v>
      </c>
      <c r="AF126" s="50">
        <v>5</v>
      </c>
      <c r="AG126" s="50">
        <v>5</v>
      </c>
      <c r="AH126" s="49">
        <v>5</v>
      </c>
      <c r="AI126" s="50">
        <v>5</v>
      </c>
      <c r="AJ126" s="50">
        <v>5</v>
      </c>
      <c r="AK126" s="60">
        <f t="shared" si="10"/>
        <v>90</v>
      </c>
      <c r="AL126" s="49">
        <v>5</v>
      </c>
      <c r="AM126" s="50">
        <v>5</v>
      </c>
      <c r="AN126" s="50">
        <v>3</v>
      </c>
      <c r="AO126" s="49">
        <v>5</v>
      </c>
      <c r="AP126" s="49">
        <v>5</v>
      </c>
      <c r="AQ126" s="50">
        <v>5</v>
      </c>
      <c r="AR126" s="50">
        <v>5</v>
      </c>
      <c r="AS126" s="49">
        <v>5</v>
      </c>
      <c r="AT126" s="49">
        <v>5</v>
      </c>
      <c r="AU126" s="61">
        <f t="shared" si="11"/>
        <v>43</v>
      </c>
    </row>
    <row r="127" spans="1:47" x14ac:dyDescent="0.25">
      <c r="A127" s="43">
        <v>126</v>
      </c>
      <c r="B127" s="42" t="s">
        <v>495</v>
      </c>
      <c r="C127" s="55" t="s">
        <v>511</v>
      </c>
      <c r="D127" s="55" t="s">
        <v>157</v>
      </c>
      <c r="E127" s="53">
        <f>VLOOKUP(B127,'Nilai Raport'!$B$2:$D$215,3,0)</f>
        <v>83</v>
      </c>
      <c r="F127" s="45" cm="1">
        <f t="array" ref="F127">ROUND(E127:E127,0)</f>
        <v>83</v>
      </c>
      <c r="G127" s="50">
        <v>4</v>
      </c>
      <c r="H127" s="49">
        <v>5</v>
      </c>
      <c r="I127" s="49">
        <v>5</v>
      </c>
      <c r="J127" s="50">
        <v>4</v>
      </c>
      <c r="K127" s="50">
        <v>5</v>
      </c>
      <c r="L127" s="50">
        <v>5</v>
      </c>
      <c r="M127" s="50">
        <v>5</v>
      </c>
      <c r="N127" s="49">
        <v>5</v>
      </c>
      <c r="O127" s="49">
        <v>5</v>
      </c>
      <c r="P127" s="50">
        <v>5</v>
      </c>
      <c r="Q127" s="59">
        <f t="shared" si="9"/>
        <v>48</v>
      </c>
      <c r="R127" s="50">
        <v>5</v>
      </c>
      <c r="S127" s="50">
        <v>4</v>
      </c>
      <c r="T127" s="50">
        <v>5</v>
      </c>
      <c r="U127" s="50">
        <v>5</v>
      </c>
      <c r="V127" s="50">
        <v>5</v>
      </c>
      <c r="W127" s="50">
        <v>5</v>
      </c>
      <c r="X127" s="50">
        <v>5</v>
      </c>
      <c r="Y127" s="50">
        <v>5</v>
      </c>
      <c r="Z127" s="50">
        <v>5</v>
      </c>
      <c r="AA127" s="50">
        <v>5</v>
      </c>
      <c r="AB127" s="50">
        <v>5</v>
      </c>
      <c r="AC127" s="50">
        <v>5</v>
      </c>
      <c r="AD127" s="50">
        <v>5</v>
      </c>
      <c r="AE127" s="50">
        <v>5</v>
      </c>
      <c r="AF127" s="50">
        <v>5</v>
      </c>
      <c r="AG127" s="50">
        <v>5</v>
      </c>
      <c r="AH127" s="49">
        <v>5</v>
      </c>
      <c r="AI127" s="50">
        <v>5</v>
      </c>
      <c r="AJ127" s="50">
        <v>5</v>
      </c>
      <c r="AK127" s="60">
        <f t="shared" si="10"/>
        <v>94</v>
      </c>
      <c r="AL127" s="49">
        <v>5</v>
      </c>
      <c r="AM127" s="50">
        <v>5</v>
      </c>
      <c r="AN127" s="50">
        <v>5</v>
      </c>
      <c r="AO127" s="49">
        <v>5</v>
      </c>
      <c r="AP127" s="49">
        <v>4</v>
      </c>
      <c r="AQ127" s="50">
        <v>4</v>
      </c>
      <c r="AR127" s="50">
        <v>4</v>
      </c>
      <c r="AS127" s="49">
        <v>5</v>
      </c>
      <c r="AT127" s="49">
        <v>5</v>
      </c>
      <c r="AU127" s="61">
        <f t="shared" si="11"/>
        <v>42</v>
      </c>
    </row>
    <row r="128" spans="1:47" x14ac:dyDescent="0.25">
      <c r="A128" s="43">
        <v>127</v>
      </c>
      <c r="B128" s="49" t="s">
        <v>493</v>
      </c>
      <c r="C128" s="55" t="s">
        <v>511</v>
      </c>
      <c r="D128" s="55" t="s">
        <v>157</v>
      </c>
      <c r="E128" s="53">
        <f>VLOOKUP(B128,'Nilai Raport'!$B$2:$D$215,3,0)</f>
        <v>80.307692307692307</v>
      </c>
      <c r="F128" s="45" cm="1">
        <f t="array" ref="F128">ROUND(E128:E128,0)</f>
        <v>80</v>
      </c>
      <c r="G128" s="50">
        <v>3</v>
      </c>
      <c r="H128" s="49">
        <v>3</v>
      </c>
      <c r="I128" s="49">
        <v>4</v>
      </c>
      <c r="J128" s="50">
        <v>4</v>
      </c>
      <c r="K128" s="50">
        <v>5</v>
      </c>
      <c r="L128" s="50">
        <v>4</v>
      </c>
      <c r="M128" s="50">
        <v>3</v>
      </c>
      <c r="N128" s="49">
        <v>4</v>
      </c>
      <c r="O128" s="49">
        <v>4</v>
      </c>
      <c r="P128" s="50">
        <v>5</v>
      </c>
      <c r="Q128" s="59">
        <f t="shared" si="9"/>
        <v>39</v>
      </c>
      <c r="R128" s="50">
        <v>5</v>
      </c>
      <c r="S128" s="50">
        <v>4</v>
      </c>
      <c r="T128" s="50">
        <v>5</v>
      </c>
      <c r="U128" s="50">
        <v>5</v>
      </c>
      <c r="V128" s="50">
        <v>5</v>
      </c>
      <c r="W128" s="50">
        <v>4</v>
      </c>
      <c r="X128" s="50">
        <v>5</v>
      </c>
      <c r="Y128" s="50">
        <v>5</v>
      </c>
      <c r="Z128" s="50">
        <v>5</v>
      </c>
      <c r="AA128" s="50">
        <v>4</v>
      </c>
      <c r="AB128" s="50">
        <v>5</v>
      </c>
      <c r="AC128" s="50">
        <v>5</v>
      </c>
      <c r="AD128" s="50">
        <v>5</v>
      </c>
      <c r="AE128" s="50">
        <v>5</v>
      </c>
      <c r="AF128" s="50">
        <v>5</v>
      </c>
      <c r="AG128" s="50">
        <v>5</v>
      </c>
      <c r="AH128" s="49">
        <v>5</v>
      </c>
      <c r="AI128" s="50">
        <v>5</v>
      </c>
      <c r="AJ128" s="50">
        <v>5</v>
      </c>
      <c r="AK128" s="60">
        <f t="shared" si="10"/>
        <v>92</v>
      </c>
      <c r="AL128" s="49">
        <v>5</v>
      </c>
      <c r="AM128" s="50">
        <v>3</v>
      </c>
      <c r="AN128" s="50">
        <v>3</v>
      </c>
      <c r="AO128" s="49">
        <v>5</v>
      </c>
      <c r="AP128" s="49">
        <v>5</v>
      </c>
      <c r="AQ128" s="50">
        <v>3</v>
      </c>
      <c r="AR128" s="50">
        <v>5</v>
      </c>
      <c r="AS128" s="49">
        <v>5</v>
      </c>
      <c r="AT128" s="49">
        <v>5</v>
      </c>
      <c r="AU128" s="61">
        <f t="shared" si="11"/>
        <v>39</v>
      </c>
    </row>
    <row r="129" spans="1:47" x14ac:dyDescent="0.25">
      <c r="A129" s="43">
        <v>128</v>
      </c>
      <c r="B129" s="42" t="s">
        <v>496</v>
      </c>
      <c r="C129" s="55" t="s">
        <v>511</v>
      </c>
      <c r="D129" s="55" t="s">
        <v>157</v>
      </c>
      <c r="E129" s="53">
        <f>VLOOKUP(B129,'Nilai Raport'!$B$2:$D$215,3,0)</f>
        <v>84.615384615384613</v>
      </c>
      <c r="F129" s="45" cm="1">
        <f t="array" ref="F129">ROUND(E129:E129,0)</f>
        <v>85</v>
      </c>
      <c r="G129" s="50">
        <v>3</v>
      </c>
      <c r="H129" s="49">
        <v>3</v>
      </c>
      <c r="I129" s="49">
        <v>4</v>
      </c>
      <c r="J129" s="50">
        <v>3</v>
      </c>
      <c r="K129" s="50">
        <v>3</v>
      </c>
      <c r="L129" s="50">
        <v>5</v>
      </c>
      <c r="M129" s="50">
        <v>3</v>
      </c>
      <c r="N129" s="49">
        <v>3</v>
      </c>
      <c r="O129" s="49">
        <v>3</v>
      </c>
      <c r="P129" s="50">
        <v>3</v>
      </c>
      <c r="Q129" s="59">
        <f t="shared" si="9"/>
        <v>33</v>
      </c>
      <c r="R129" s="50">
        <v>3</v>
      </c>
      <c r="S129" s="50">
        <v>3</v>
      </c>
      <c r="T129" s="50">
        <v>3</v>
      </c>
      <c r="U129" s="50">
        <v>4</v>
      </c>
      <c r="V129" s="50">
        <v>3</v>
      </c>
      <c r="W129" s="50">
        <v>2</v>
      </c>
      <c r="X129" s="50">
        <v>3</v>
      </c>
      <c r="Y129" s="50">
        <v>3</v>
      </c>
      <c r="Z129" s="50">
        <v>3</v>
      </c>
      <c r="AA129" s="50">
        <v>3</v>
      </c>
      <c r="AB129" s="50">
        <v>3</v>
      </c>
      <c r="AC129" s="50">
        <v>3</v>
      </c>
      <c r="AD129" s="50">
        <v>3</v>
      </c>
      <c r="AE129" s="50">
        <v>4</v>
      </c>
      <c r="AF129" s="50">
        <v>3</v>
      </c>
      <c r="AG129" s="50">
        <v>3</v>
      </c>
      <c r="AH129" s="49">
        <v>4</v>
      </c>
      <c r="AI129" s="50">
        <v>2</v>
      </c>
      <c r="AJ129" s="50">
        <v>4</v>
      </c>
      <c r="AK129" s="60">
        <f t="shared" si="10"/>
        <v>59</v>
      </c>
      <c r="AL129" s="49">
        <v>4</v>
      </c>
      <c r="AM129" s="50">
        <v>3</v>
      </c>
      <c r="AN129" s="50">
        <v>3</v>
      </c>
      <c r="AO129" s="49">
        <v>4</v>
      </c>
      <c r="AP129" s="49">
        <v>3</v>
      </c>
      <c r="AQ129" s="50">
        <v>4</v>
      </c>
      <c r="AR129" s="50">
        <v>3</v>
      </c>
      <c r="AS129" s="49">
        <v>3</v>
      </c>
      <c r="AT129" s="49">
        <v>3</v>
      </c>
      <c r="AU129" s="61">
        <f t="shared" si="11"/>
        <v>30</v>
      </c>
    </row>
    <row r="130" spans="1:47" x14ac:dyDescent="0.25">
      <c r="A130" s="43">
        <v>129</v>
      </c>
      <c r="B130" s="50" t="s">
        <v>499</v>
      </c>
      <c r="C130" s="56" t="s">
        <v>511</v>
      </c>
      <c r="D130" s="56" t="s">
        <v>157</v>
      </c>
      <c r="E130" s="53">
        <f>VLOOKUP(B130,'Nilai Raport'!$B$2:$D$215,3,0)</f>
        <v>83.92307692307692</v>
      </c>
      <c r="F130" s="45" cm="1">
        <f t="array" ref="F130">ROUND(E130:E130,0)</f>
        <v>84</v>
      </c>
      <c r="G130" s="50">
        <v>3</v>
      </c>
      <c r="H130" s="50">
        <v>4</v>
      </c>
      <c r="I130" s="50">
        <v>3</v>
      </c>
      <c r="J130" s="50">
        <v>3</v>
      </c>
      <c r="K130" s="50">
        <v>4</v>
      </c>
      <c r="L130" s="50">
        <v>5</v>
      </c>
      <c r="M130" s="50">
        <v>2</v>
      </c>
      <c r="N130" s="50">
        <v>2</v>
      </c>
      <c r="O130" s="50">
        <v>4</v>
      </c>
      <c r="P130" s="50">
        <v>3</v>
      </c>
      <c r="Q130" s="45">
        <f t="shared" ref="Q130:Q139" si="12">SUM(G130:P130)</f>
        <v>33</v>
      </c>
      <c r="R130" s="50">
        <v>5</v>
      </c>
      <c r="S130" s="50">
        <v>4</v>
      </c>
      <c r="T130" s="50">
        <v>4</v>
      </c>
      <c r="U130" s="50">
        <v>5</v>
      </c>
      <c r="V130" s="50">
        <v>5</v>
      </c>
      <c r="W130" s="50">
        <v>3</v>
      </c>
      <c r="X130" s="50">
        <v>5</v>
      </c>
      <c r="Y130" s="50">
        <v>5</v>
      </c>
      <c r="Z130" s="50">
        <v>4</v>
      </c>
      <c r="AA130" s="50">
        <v>5</v>
      </c>
      <c r="AB130" s="50">
        <v>4</v>
      </c>
      <c r="AC130" s="50">
        <v>5</v>
      </c>
      <c r="AD130" s="50">
        <v>5</v>
      </c>
      <c r="AE130" s="50">
        <v>5</v>
      </c>
      <c r="AF130" s="50">
        <v>5</v>
      </c>
      <c r="AG130" s="50">
        <v>5</v>
      </c>
      <c r="AH130" s="50">
        <v>5</v>
      </c>
      <c r="AI130" s="50">
        <v>4</v>
      </c>
      <c r="AJ130" s="50">
        <v>5</v>
      </c>
      <c r="AK130" s="57">
        <f t="shared" ref="AK130:AK139" si="13">SUM(R130:AJ130)</f>
        <v>88</v>
      </c>
      <c r="AL130" s="50">
        <v>5</v>
      </c>
      <c r="AM130" s="50">
        <v>4</v>
      </c>
      <c r="AN130" s="50">
        <v>5</v>
      </c>
      <c r="AO130" s="50">
        <v>5</v>
      </c>
      <c r="AP130" s="50">
        <v>5</v>
      </c>
      <c r="AQ130" s="50">
        <v>5</v>
      </c>
      <c r="AR130" s="50">
        <v>5</v>
      </c>
      <c r="AS130" s="50">
        <v>5</v>
      </c>
      <c r="AT130" s="50">
        <v>5</v>
      </c>
      <c r="AU130" s="39">
        <f t="shared" ref="AU130:AU139" si="14">SUM(AL130:AT130)</f>
        <v>44</v>
      </c>
    </row>
    <row r="131" spans="1:47" x14ac:dyDescent="0.25">
      <c r="A131" s="43">
        <v>130</v>
      </c>
      <c r="B131" s="49" t="s">
        <v>501</v>
      </c>
      <c r="C131" s="55" t="s">
        <v>511</v>
      </c>
      <c r="D131" s="55" t="s">
        <v>157</v>
      </c>
      <c r="E131" s="53">
        <f>VLOOKUP(B131,'Nilai Raport'!$B$2:$D$215,3,0)</f>
        <v>84.615384615384613</v>
      </c>
      <c r="F131" s="45" cm="1">
        <f t="array" ref="F131">ROUND(E131:E131,0)</f>
        <v>85</v>
      </c>
      <c r="G131" s="50">
        <v>5</v>
      </c>
      <c r="H131" s="49">
        <v>5</v>
      </c>
      <c r="I131" s="49">
        <v>5</v>
      </c>
      <c r="J131" s="50">
        <v>5</v>
      </c>
      <c r="K131" s="50">
        <v>4</v>
      </c>
      <c r="L131" s="50">
        <v>5</v>
      </c>
      <c r="M131" s="50">
        <v>5</v>
      </c>
      <c r="N131" s="49">
        <v>4</v>
      </c>
      <c r="O131" s="49">
        <v>5</v>
      </c>
      <c r="P131" s="50">
        <v>4</v>
      </c>
      <c r="Q131" s="59">
        <f t="shared" si="12"/>
        <v>47</v>
      </c>
      <c r="R131" s="50">
        <v>5</v>
      </c>
      <c r="S131" s="50">
        <v>4</v>
      </c>
      <c r="T131" s="50">
        <v>5</v>
      </c>
      <c r="U131" s="50">
        <v>5</v>
      </c>
      <c r="V131" s="50">
        <v>5</v>
      </c>
      <c r="W131" s="50">
        <v>5</v>
      </c>
      <c r="X131" s="50">
        <v>5</v>
      </c>
      <c r="Y131" s="50">
        <v>5</v>
      </c>
      <c r="Z131" s="50">
        <v>5</v>
      </c>
      <c r="AA131" s="50">
        <v>5</v>
      </c>
      <c r="AB131" s="50">
        <v>5</v>
      </c>
      <c r="AC131" s="50">
        <v>5</v>
      </c>
      <c r="AD131" s="50">
        <v>4</v>
      </c>
      <c r="AE131" s="50">
        <v>5</v>
      </c>
      <c r="AF131" s="50">
        <v>5</v>
      </c>
      <c r="AG131" s="50">
        <v>4</v>
      </c>
      <c r="AH131" s="49">
        <v>5</v>
      </c>
      <c r="AI131" s="50">
        <v>5</v>
      </c>
      <c r="AJ131" s="50">
        <v>5</v>
      </c>
      <c r="AK131" s="60">
        <f t="shared" si="13"/>
        <v>92</v>
      </c>
      <c r="AL131" s="49">
        <v>5</v>
      </c>
      <c r="AM131" s="50">
        <v>5</v>
      </c>
      <c r="AN131" s="50">
        <v>5</v>
      </c>
      <c r="AO131" s="49">
        <v>4</v>
      </c>
      <c r="AP131" s="49">
        <v>5</v>
      </c>
      <c r="AQ131" s="50">
        <v>5</v>
      </c>
      <c r="AR131" s="50">
        <v>5</v>
      </c>
      <c r="AS131" s="49">
        <v>5</v>
      </c>
      <c r="AT131" s="49">
        <v>5</v>
      </c>
      <c r="AU131" s="61">
        <f t="shared" si="14"/>
        <v>44</v>
      </c>
    </row>
    <row r="132" spans="1:47" x14ac:dyDescent="0.25">
      <c r="A132" s="43">
        <v>131</v>
      </c>
      <c r="B132" s="48" t="s">
        <v>502</v>
      </c>
      <c r="C132" s="54" t="s">
        <v>511</v>
      </c>
      <c r="D132" s="54" t="s">
        <v>157</v>
      </c>
      <c r="E132" s="53">
        <f>VLOOKUP(B132,'Nilai Raport'!$B$2:$D$215,3,0)</f>
        <v>82.538461538461533</v>
      </c>
      <c r="F132" s="45" cm="1">
        <f t="array" ref="F132">ROUND(E132:E132,0)</f>
        <v>83</v>
      </c>
      <c r="G132" s="50">
        <v>4</v>
      </c>
      <c r="H132" s="48">
        <v>5</v>
      </c>
      <c r="I132" s="48">
        <v>4</v>
      </c>
      <c r="J132" s="50">
        <v>4</v>
      </c>
      <c r="K132" s="50">
        <v>3</v>
      </c>
      <c r="L132" s="50">
        <v>5</v>
      </c>
      <c r="M132" s="50">
        <v>4</v>
      </c>
      <c r="N132" s="48">
        <v>3</v>
      </c>
      <c r="O132" s="48">
        <v>4</v>
      </c>
      <c r="P132" s="50">
        <v>4</v>
      </c>
      <c r="Q132" s="59">
        <f t="shared" si="12"/>
        <v>40</v>
      </c>
      <c r="R132" s="50">
        <v>5</v>
      </c>
      <c r="S132" s="50">
        <v>4</v>
      </c>
      <c r="T132" s="50">
        <v>5</v>
      </c>
      <c r="U132" s="50">
        <v>5</v>
      </c>
      <c r="V132" s="50">
        <v>5</v>
      </c>
      <c r="W132" s="50">
        <v>5</v>
      </c>
      <c r="X132" s="50">
        <v>5</v>
      </c>
      <c r="Y132" s="50">
        <v>5</v>
      </c>
      <c r="Z132" s="50">
        <v>5</v>
      </c>
      <c r="AA132" s="50">
        <v>5</v>
      </c>
      <c r="AB132" s="50">
        <v>5</v>
      </c>
      <c r="AC132" s="50">
        <v>5</v>
      </c>
      <c r="AD132" s="50">
        <v>5</v>
      </c>
      <c r="AE132" s="50">
        <v>5</v>
      </c>
      <c r="AF132" s="50">
        <v>5</v>
      </c>
      <c r="AG132" s="50">
        <v>5</v>
      </c>
      <c r="AH132" s="48">
        <v>5</v>
      </c>
      <c r="AI132" s="50">
        <v>5</v>
      </c>
      <c r="AJ132" s="50">
        <v>4</v>
      </c>
      <c r="AK132" s="60">
        <f t="shared" si="13"/>
        <v>93</v>
      </c>
      <c r="AL132" s="48">
        <v>5</v>
      </c>
      <c r="AM132" s="50">
        <v>5</v>
      </c>
      <c r="AN132" s="50">
        <v>5</v>
      </c>
      <c r="AO132" s="48">
        <v>5</v>
      </c>
      <c r="AP132" s="48">
        <v>4</v>
      </c>
      <c r="AQ132" s="50">
        <v>5</v>
      </c>
      <c r="AR132" s="50">
        <v>4</v>
      </c>
      <c r="AS132" s="48">
        <v>5</v>
      </c>
      <c r="AT132" s="48">
        <v>5</v>
      </c>
      <c r="AU132" s="61">
        <f t="shared" si="14"/>
        <v>43</v>
      </c>
    </row>
    <row r="133" spans="1:47" x14ac:dyDescent="0.25">
      <c r="A133" s="43">
        <v>132</v>
      </c>
      <c r="B133" s="49" t="s">
        <v>503</v>
      </c>
      <c r="C133" s="55" t="s">
        <v>511</v>
      </c>
      <c r="D133" s="55" t="s">
        <v>157</v>
      </c>
      <c r="E133" s="53">
        <f>VLOOKUP(B133,'Nilai Raport'!$B$2:$D$215,3,0)</f>
        <v>85.307692307692307</v>
      </c>
      <c r="F133" s="45" cm="1">
        <f t="array" ref="F133">ROUND(E133:E133,0)</f>
        <v>85</v>
      </c>
      <c r="G133" s="50">
        <v>3</v>
      </c>
      <c r="H133" s="49">
        <v>3</v>
      </c>
      <c r="I133" s="49">
        <v>5</v>
      </c>
      <c r="J133" s="50">
        <v>3</v>
      </c>
      <c r="K133" s="50">
        <v>4</v>
      </c>
      <c r="L133" s="50">
        <v>4</v>
      </c>
      <c r="M133" s="50">
        <v>3</v>
      </c>
      <c r="N133" s="49">
        <v>3</v>
      </c>
      <c r="O133" s="49">
        <v>5</v>
      </c>
      <c r="P133" s="50">
        <v>3</v>
      </c>
      <c r="Q133" s="59">
        <f t="shared" si="12"/>
        <v>36</v>
      </c>
      <c r="R133" s="50">
        <v>3</v>
      </c>
      <c r="S133" s="50">
        <v>3</v>
      </c>
      <c r="T133" s="50">
        <v>3</v>
      </c>
      <c r="U133" s="50">
        <v>4</v>
      </c>
      <c r="V133" s="50">
        <v>3</v>
      </c>
      <c r="W133" s="50">
        <v>3</v>
      </c>
      <c r="X133" s="50">
        <v>3</v>
      </c>
      <c r="Y133" s="50">
        <v>5</v>
      </c>
      <c r="Z133" s="50">
        <v>3</v>
      </c>
      <c r="AA133" s="50">
        <v>3</v>
      </c>
      <c r="AB133" s="50">
        <v>3</v>
      </c>
      <c r="AC133" s="50">
        <v>4</v>
      </c>
      <c r="AD133" s="50">
        <v>4</v>
      </c>
      <c r="AE133" s="50">
        <v>4</v>
      </c>
      <c r="AF133" s="50">
        <v>3</v>
      </c>
      <c r="AG133" s="50">
        <v>3</v>
      </c>
      <c r="AH133" s="49">
        <v>4</v>
      </c>
      <c r="AI133" s="50">
        <v>3</v>
      </c>
      <c r="AJ133" s="50">
        <v>3</v>
      </c>
      <c r="AK133" s="60">
        <f t="shared" si="13"/>
        <v>64</v>
      </c>
      <c r="AL133" s="49">
        <v>4</v>
      </c>
      <c r="AM133" s="50">
        <v>3</v>
      </c>
      <c r="AN133" s="50">
        <v>3</v>
      </c>
      <c r="AO133" s="49">
        <v>4</v>
      </c>
      <c r="AP133" s="49">
        <v>4</v>
      </c>
      <c r="AQ133" s="50">
        <v>3</v>
      </c>
      <c r="AR133" s="50">
        <v>4</v>
      </c>
      <c r="AS133" s="49">
        <v>5</v>
      </c>
      <c r="AT133" s="49">
        <v>4</v>
      </c>
      <c r="AU133" s="61">
        <f t="shared" si="14"/>
        <v>34</v>
      </c>
    </row>
    <row r="134" spans="1:47" x14ac:dyDescent="0.25">
      <c r="A134" s="43">
        <v>133</v>
      </c>
      <c r="B134" s="48" t="s">
        <v>504</v>
      </c>
      <c r="C134" s="54" t="s">
        <v>511</v>
      </c>
      <c r="D134" s="54" t="s">
        <v>157</v>
      </c>
      <c r="E134" s="53">
        <f>VLOOKUP(B134,'Nilai Raport'!$B$2:$D$215,3,0)</f>
        <v>80.230769230769226</v>
      </c>
      <c r="F134" s="45" cm="1">
        <f t="array" ref="F134">ROUND(E134:E134,0)</f>
        <v>80</v>
      </c>
      <c r="G134" s="50">
        <v>5</v>
      </c>
      <c r="H134" s="48">
        <v>5</v>
      </c>
      <c r="I134" s="48">
        <v>5</v>
      </c>
      <c r="J134" s="50">
        <v>5</v>
      </c>
      <c r="K134" s="50">
        <v>5</v>
      </c>
      <c r="L134" s="50">
        <v>5</v>
      </c>
      <c r="M134" s="50">
        <v>5</v>
      </c>
      <c r="N134" s="48">
        <v>5</v>
      </c>
      <c r="O134" s="48">
        <v>5</v>
      </c>
      <c r="P134" s="50">
        <v>4</v>
      </c>
      <c r="Q134" s="59">
        <f t="shared" si="12"/>
        <v>49</v>
      </c>
      <c r="R134" s="50">
        <v>5</v>
      </c>
      <c r="S134" s="50">
        <v>3</v>
      </c>
      <c r="T134" s="50">
        <v>4</v>
      </c>
      <c r="U134" s="50">
        <v>4</v>
      </c>
      <c r="V134" s="50">
        <v>5</v>
      </c>
      <c r="W134" s="50">
        <v>5</v>
      </c>
      <c r="X134" s="50">
        <v>4</v>
      </c>
      <c r="Y134" s="50">
        <v>5</v>
      </c>
      <c r="Z134" s="50">
        <v>5</v>
      </c>
      <c r="AA134" s="50">
        <v>5</v>
      </c>
      <c r="AB134" s="50">
        <v>5</v>
      </c>
      <c r="AC134" s="50">
        <v>5</v>
      </c>
      <c r="AD134" s="50">
        <v>5</v>
      </c>
      <c r="AE134" s="50">
        <v>5</v>
      </c>
      <c r="AF134" s="50">
        <v>5</v>
      </c>
      <c r="AG134" s="50">
        <v>5</v>
      </c>
      <c r="AH134" s="48">
        <v>5</v>
      </c>
      <c r="AI134" s="50">
        <v>5</v>
      </c>
      <c r="AJ134" s="50">
        <v>5</v>
      </c>
      <c r="AK134" s="60">
        <f t="shared" si="13"/>
        <v>90</v>
      </c>
      <c r="AL134" s="48">
        <v>5</v>
      </c>
      <c r="AM134" s="50">
        <v>5</v>
      </c>
      <c r="AN134" s="50">
        <v>4</v>
      </c>
      <c r="AO134" s="48">
        <v>5</v>
      </c>
      <c r="AP134" s="48">
        <v>4</v>
      </c>
      <c r="AQ134" s="50">
        <v>5</v>
      </c>
      <c r="AR134" s="50">
        <v>5</v>
      </c>
      <c r="AS134" s="48">
        <v>5</v>
      </c>
      <c r="AT134" s="48">
        <v>5</v>
      </c>
      <c r="AU134" s="61">
        <f t="shared" si="14"/>
        <v>43</v>
      </c>
    </row>
    <row r="135" spans="1:47" x14ac:dyDescent="0.25">
      <c r="A135" s="43">
        <v>134</v>
      </c>
      <c r="B135" s="49" t="s">
        <v>505</v>
      </c>
      <c r="C135" s="55" t="s">
        <v>511</v>
      </c>
      <c r="D135" s="55" t="s">
        <v>157</v>
      </c>
      <c r="E135" s="53">
        <f>VLOOKUP(B135,'Nilai Raport'!$B$2:$D$215,3,0)</f>
        <v>81.92307692307692</v>
      </c>
      <c r="F135" s="45" cm="1">
        <f t="array" ref="F135">ROUND(E135:E135,0)</f>
        <v>82</v>
      </c>
      <c r="G135" s="50">
        <v>4</v>
      </c>
      <c r="H135" s="49">
        <v>4</v>
      </c>
      <c r="I135" s="49">
        <v>5</v>
      </c>
      <c r="J135" s="50">
        <v>4</v>
      </c>
      <c r="K135" s="50">
        <v>4</v>
      </c>
      <c r="L135" s="50">
        <v>5</v>
      </c>
      <c r="M135" s="50">
        <v>3</v>
      </c>
      <c r="N135" s="49">
        <v>3</v>
      </c>
      <c r="O135" s="49">
        <v>4</v>
      </c>
      <c r="P135" s="50">
        <v>4</v>
      </c>
      <c r="Q135" s="59">
        <f t="shared" si="12"/>
        <v>40</v>
      </c>
      <c r="R135" s="50">
        <v>3</v>
      </c>
      <c r="S135" s="50">
        <v>4</v>
      </c>
      <c r="T135" s="50">
        <v>3</v>
      </c>
      <c r="U135" s="50">
        <v>4</v>
      </c>
      <c r="V135" s="50">
        <v>4</v>
      </c>
      <c r="W135" s="50">
        <v>4</v>
      </c>
      <c r="X135" s="50">
        <v>4</v>
      </c>
      <c r="Y135" s="50">
        <v>3</v>
      </c>
      <c r="Z135" s="50">
        <v>3</v>
      </c>
      <c r="AA135" s="50">
        <v>3</v>
      </c>
      <c r="AB135" s="50">
        <v>3</v>
      </c>
      <c r="AC135" s="50">
        <v>3</v>
      </c>
      <c r="AD135" s="50">
        <v>3</v>
      </c>
      <c r="AE135" s="50">
        <v>5</v>
      </c>
      <c r="AF135" s="50">
        <v>3</v>
      </c>
      <c r="AG135" s="50">
        <v>3</v>
      </c>
      <c r="AH135" s="49">
        <v>3</v>
      </c>
      <c r="AI135" s="50">
        <v>4</v>
      </c>
      <c r="AJ135" s="50">
        <v>5</v>
      </c>
      <c r="AK135" s="60">
        <f t="shared" si="13"/>
        <v>67</v>
      </c>
      <c r="AL135" s="49">
        <v>4</v>
      </c>
      <c r="AM135" s="50">
        <v>3</v>
      </c>
      <c r="AN135" s="50">
        <v>3</v>
      </c>
      <c r="AO135" s="49">
        <v>4</v>
      </c>
      <c r="AP135" s="49">
        <v>4</v>
      </c>
      <c r="AQ135" s="50">
        <v>3</v>
      </c>
      <c r="AR135" s="50">
        <v>4</v>
      </c>
      <c r="AS135" s="49">
        <v>4</v>
      </c>
      <c r="AT135" s="49">
        <v>4</v>
      </c>
      <c r="AU135" s="61">
        <f t="shared" si="14"/>
        <v>33</v>
      </c>
    </row>
    <row r="136" spans="1:47" x14ac:dyDescent="0.25">
      <c r="A136" s="43">
        <v>135</v>
      </c>
      <c r="B136" s="48" t="s">
        <v>506</v>
      </c>
      <c r="C136" s="54" t="s">
        <v>511</v>
      </c>
      <c r="D136" s="54" t="s">
        <v>157</v>
      </c>
      <c r="E136" s="53">
        <f>VLOOKUP(B136,'Nilai Raport'!$B$2:$D$215,3,0)</f>
        <v>82.84615384615384</v>
      </c>
      <c r="F136" s="45" cm="1">
        <f t="array" ref="F136">ROUND(E136:E136,0)</f>
        <v>83</v>
      </c>
      <c r="G136" s="50">
        <v>5</v>
      </c>
      <c r="H136" s="48">
        <v>5</v>
      </c>
      <c r="I136" s="48">
        <v>5</v>
      </c>
      <c r="J136" s="50">
        <v>5</v>
      </c>
      <c r="K136" s="50">
        <v>5</v>
      </c>
      <c r="L136" s="50">
        <v>5</v>
      </c>
      <c r="M136" s="50">
        <v>5</v>
      </c>
      <c r="N136" s="48">
        <v>5</v>
      </c>
      <c r="O136" s="48">
        <v>5</v>
      </c>
      <c r="P136" s="50">
        <v>4</v>
      </c>
      <c r="Q136" s="59">
        <f t="shared" si="12"/>
        <v>49</v>
      </c>
      <c r="R136" s="50">
        <v>5</v>
      </c>
      <c r="S136" s="50">
        <v>4</v>
      </c>
      <c r="T136" s="50">
        <v>5</v>
      </c>
      <c r="U136" s="50">
        <v>5</v>
      </c>
      <c r="V136" s="50">
        <v>5</v>
      </c>
      <c r="W136" s="50">
        <v>5</v>
      </c>
      <c r="X136" s="50">
        <v>5</v>
      </c>
      <c r="Y136" s="50">
        <v>5</v>
      </c>
      <c r="Z136" s="50">
        <v>5</v>
      </c>
      <c r="AA136" s="50">
        <v>5</v>
      </c>
      <c r="AB136" s="50">
        <v>5</v>
      </c>
      <c r="AC136" s="50">
        <v>5</v>
      </c>
      <c r="AD136" s="50">
        <v>5</v>
      </c>
      <c r="AE136" s="50">
        <v>5</v>
      </c>
      <c r="AF136" s="50">
        <v>5</v>
      </c>
      <c r="AG136" s="50">
        <v>5</v>
      </c>
      <c r="AH136" s="48">
        <v>5</v>
      </c>
      <c r="AI136" s="50">
        <v>5</v>
      </c>
      <c r="AJ136" s="50">
        <v>5</v>
      </c>
      <c r="AK136" s="60">
        <f t="shared" si="13"/>
        <v>94</v>
      </c>
      <c r="AL136" s="48">
        <v>5</v>
      </c>
      <c r="AM136" s="50">
        <v>5</v>
      </c>
      <c r="AN136" s="50">
        <v>5</v>
      </c>
      <c r="AO136" s="48">
        <v>5</v>
      </c>
      <c r="AP136" s="48">
        <v>5</v>
      </c>
      <c r="AQ136" s="50">
        <v>5</v>
      </c>
      <c r="AR136" s="50">
        <v>4</v>
      </c>
      <c r="AS136" s="48">
        <v>5</v>
      </c>
      <c r="AT136" s="48">
        <v>5</v>
      </c>
      <c r="AU136" s="61">
        <f t="shared" si="14"/>
        <v>44</v>
      </c>
    </row>
    <row r="137" spans="1:47" x14ac:dyDescent="0.25">
      <c r="A137" s="43">
        <v>136</v>
      </c>
      <c r="B137" s="48" t="s">
        <v>508</v>
      </c>
      <c r="C137" s="54" t="s">
        <v>511</v>
      </c>
      <c r="D137" s="54" t="s">
        <v>157</v>
      </c>
      <c r="E137" s="53">
        <f>VLOOKUP(B137,'Nilai Raport'!$B$2:$D$215,3,0)</f>
        <v>84.384615384615387</v>
      </c>
      <c r="F137" s="45" cm="1">
        <f t="array" ref="F137">ROUND(E137:E137,0)</f>
        <v>84</v>
      </c>
      <c r="G137" s="50">
        <v>3</v>
      </c>
      <c r="H137" s="48">
        <v>4</v>
      </c>
      <c r="I137" s="48">
        <v>3</v>
      </c>
      <c r="J137" s="50">
        <v>3</v>
      </c>
      <c r="K137" s="50">
        <v>4</v>
      </c>
      <c r="L137" s="50">
        <v>4</v>
      </c>
      <c r="M137" s="50">
        <v>3</v>
      </c>
      <c r="N137" s="48">
        <v>4</v>
      </c>
      <c r="O137" s="48">
        <v>5</v>
      </c>
      <c r="P137" s="50">
        <v>4</v>
      </c>
      <c r="Q137" s="59">
        <f t="shared" si="12"/>
        <v>37</v>
      </c>
      <c r="R137" s="50">
        <v>5</v>
      </c>
      <c r="S137" s="50">
        <v>4</v>
      </c>
      <c r="T137" s="50">
        <v>3</v>
      </c>
      <c r="U137" s="50">
        <v>4</v>
      </c>
      <c r="V137" s="50">
        <v>5</v>
      </c>
      <c r="W137" s="50">
        <v>5</v>
      </c>
      <c r="X137" s="50">
        <v>5</v>
      </c>
      <c r="Y137" s="50">
        <v>5</v>
      </c>
      <c r="Z137" s="50">
        <v>5</v>
      </c>
      <c r="AA137" s="50">
        <v>4</v>
      </c>
      <c r="AB137" s="50">
        <v>5</v>
      </c>
      <c r="AC137" s="50">
        <v>5</v>
      </c>
      <c r="AD137" s="50">
        <v>5</v>
      </c>
      <c r="AE137" s="50">
        <v>5</v>
      </c>
      <c r="AF137" s="50">
        <v>5</v>
      </c>
      <c r="AG137" s="50">
        <v>4</v>
      </c>
      <c r="AH137" s="48">
        <v>5</v>
      </c>
      <c r="AI137" s="50">
        <v>5</v>
      </c>
      <c r="AJ137" s="50">
        <v>5</v>
      </c>
      <c r="AK137" s="60">
        <f t="shared" si="13"/>
        <v>89</v>
      </c>
      <c r="AL137" s="48">
        <v>5</v>
      </c>
      <c r="AM137" s="50">
        <v>5</v>
      </c>
      <c r="AN137" s="50">
        <v>5</v>
      </c>
      <c r="AO137" s="48">
        <v>5</v>
      </c>
      <c r="AP137" s="48">
        <v>5</v>
      </c>
      <c r="AQ137" s="50">
        <v>5</v>
      </c>
      <c r="AR137" s="50">
        <v>5</v>
      </c>
      <c r="AS137" s="48">
        <v>3</v>
      </c>
      <c r="AT137" s="48">
        <v>5</v>
      </c>
      <c r="AU137" s="61">
        <f t="shared" si="14"/>
        <v>43</v>
      </c>
    </row>
    <row r="138" spans="1:47" x14ac:dyDescent="0.25">
      <c r="A138" s="43">
        <v>137</v>
      </c>
      <c r="B138" s="50" t="s">
        <v>509</v>
      </c>
      <c r="C138" s="56" t="s">
        <v>512</v>
      </c>
      <c r="D138" s="56" t="s">
        <v>157</v>
      </c>
      <c r="E138" s="53">
        <f>VLOOKUP(B138,'Nilai Raport'!$B$2:$D$215,3,0)</f>
        <v>84.538461538461533</v>
      </c>
      <c r="F138" s="45" cm="1">
        <f t="array" ref="F138">ROUND(E138:E138,0)</f>
        <v>85</v>
      </c>
      <c r="G138" s="50">
        <v>3</v>
      </c>
      <c r="H138" s="50">
        <v>3</v>
      </c>
      <c r="I138" s="50">
        <v>4</v>
      </c>
      <c r="J138" s="50">
        <v>5</v>
      </c>
      <c r="K138" s="50">
        <v>3</v>
      </c>
      <c r="L138" s="50">
        <v>5</v>
      </c>
      <c r="M138" s="50">
        <v>4</v>
      </c>
      <c r="N138" s="50">
        <v>3</v>
      </c>
      <c r="O138" s="50">
        <v>3</v>
      </c>
      <c r="P138" s="50">
        <v>3</v>
      </c>
      <c r="Q138" s="45">
        <f t="shared" si="12"/>
        <v>36</v>
      </c>
      <c r="R138" s="50">
        <v>2</v>
      </c>
      <c r="S138" s="50">
        <v>2</v>
      </c>
      <c r="T138" s="50">
        <v>4</v>
      </c>
      <c r="U138" s="50">
        <v>4</v>
      </c>
      <c r="V138" s="50">
        <v>4</v>
      </c>
      <c r="W138" s="50">
        <v>4</v>
      </c>
      <c r="X138" s="50">
        <v>3</v>
      </c>
      <c r="Y138" s="50">
        <v>3</v>
      </c>
      <c r="Z138" s="50">
        <v>3</v>
      </c>
      <c r="AA138" s="50">
        <v>4</v>
      </c>
      <c r="AB138" s="50">
        <v>3</v>
      </c>
      <c r="AC138" s="50">
        <v>3</v>
      </c>
      <c r="AD138" s="50">
        <v>3</v>
      </c>
      <c r="AE138" s="50">
        <v>3</v>
      </c>
      <c r="AF138" s="50">
        <v>3</v>
      </c>
      <c r="AG138" s="50">
        <v>3</v>
      </c>
      <c r="AH138" s="50">
        <v>3</v>
      </c>
      <c r="AI138" s="50">
        <v>2</v>
      </c>
      <c r="AJ138" s="50">
        <v>4</v>
      </c>
      <c r="AK138" s="57">
        <f t="shared" si="13"/>
        <v>60</v>
      </c>
      <c r="AL138" s="50">
        <v>3</v>
      </c>
      <c r="AM138" s="50">
        <v>2</v>
      </c>
      <c r="AN138" s="50">
        <v>3</v>
      </c>
      <c r="AO138" s="50">
        <v>4</v>
      </c>
      <c r="AP138" s="50">
        <v>3</v>
      </c>
      <c r="AQ138" s="50">
        <v>3</v>
      </c>
      <c r="AR138" s="50">
        <v>5</v>
      </c>
      <c r="AS138" s="50">
        <v>3</v>
      </c>
      <c r="AT138" s="50">
        <v>4</v>
      </c>
      <c r="AU138" s="39">
        <f t="shared" si="14"/>
        <v>30</v>
      </c>
    </row>
    <row r="139" spans="1:47" x14ac:dyDescent="0.25">
      <c r="A139" s="43">
        <v>138</v>
      </c>
      <c r="B139" s="48" t="s">
        <v>510</v>
      </c>
      <c r="C139" s="54" t="s">
        <v>511</v>
      </c>
      <c r="D139" s="54" t="s">
        <v>157</v>
      </c>
      <c r="E139" s="53">
        <f>VLOOKUP(B139,'Nilai Raport'!$B$2:$D$215,3,0)</f>
        <v>82.692307692307693</v>
      </c>
      <c r="F139" s="45" cm="1">
        <f t="array" ref="F139">ROUND(E139:E139,0)</f>
        <v>83</v>
      </c>
      <c r="G139" s="50">
        <v>5</v>
      </c>
      <c r="H139" s="48">
        <v>5</v>
      </c>
      <c r="I139" s="48">
        <v>5</v>
      </c>
      <c r="J139" s="50">
        <v>5</v>
      </c>
      <c r="K139" s="50">
        <v>5</v>
      </c>
      <c r="L139" s="50">
        <v>5</v>
      </c>
      <c r="M139" s="50">
        <v>5</v>
      </c>
      <c r="N139" s="48">
        <v>4</v>
      </c>
      <c r="O139" s="48">
        <v>5</v>
      </c>
      <c r="P139" s="50">
        <v>4</v>
      </c>
      <c r="Q139" s="59">
        <f t="shared" si="12"/>
        <v>48</v>
      </c>
      <c r="R139" s="50">
        <v>5</v>
      </c>
      <c r="S139" s="50">
        <v>4</v>
      </c>
      <c r="T139" s="50">
        <v>5</v>
      </c>
      <c r="U139" s="50">
        <v>4</v>
      </c>
      <c r="V139" s="50">
        <v>5</v>
      </c>
      <c r="W139" s="50">
        <v>4</v>
      </c>
      <c r="X139" s="50">
        <v>5</v>
      </c>
      <c r="Y139" s="50">
        <v>5</v>
      </c>
      <c r="Z139" s="50">
        <v>5</v>
      </c>
      <c r="AA139" s="50">
        <v>4</v>
      </c>
      <c r="AB139" s="50">
        <v>5</v>
      </c>
      <c r="AC139" s="50">
        <v>5</v>
      </c>
      <c r="AD139" s="50">
        <v>5</v>
      </c>
      <c r="AE139" s="50">
        <v>5</v>
      </c>
      <c r="AF139" s="50">
        <v>5</v>
      </c>
      <c r="AG139" s="50">
        <v>5</v>
      </c>
      <c r="AH139" s="48">
        <v>5</v>
      </c>
      <c r="AI139" s="50">
        <v>5</v>
      </c>
      <c r="AJ139" s="50">
        <v>5</v>
      </c>
      <c r="AK139" s="60">
        <f t="shared" si="13"/>
        <v>91</v>
      </c>
      <c r="AL139" s="48">
        <v>5</v>
      </c>
      <c r="AM139" s="50">
        <v>5</v>
      </c>
      <c r="AN139" s="50">
        <v>5</v>
      </c>
      <c r="AO139" s="48">
        <v>5</v>
      </c>
      <c r="AP139" s="48">
        <v>5</v>
      </c>
      <c r="AQ139" s="50">
        <v>3</v>
      </c>
      <c r="AR139" s="50">
        <v>5</v>
      </c>
      <c r="AS139" s="48">
        <v>5</v>
      </c>
      <c r="AT139" s="48">
        <v>5</v>
      </c>
      <c r="AU139" s="61">
        <f t="shared" si="14"/>
        <v>43</v>
      </c>
    </row>
    <row r="140" spans="1:47" x14ac:dyDescent="0.25">
      <c r="D140" s="39"/>
      <c r="G140">
        <f t="shared" ref="G140:P140" si="15">CORREL(G2:G139,$Q$2:$Q$139)</f>
        <v>0.79602960463383976</v>
      </c>
      <c r="H140">
        <f t="shared" si="15"/>
        <v>0.79427246617717584</v>
      </c>
      <c r="I140">
        <f t="shared" si="15"/>
        <v>0.81773797056671271</v>
      </c>
      <c r="J140">
        <f t="shared" si="15"/>
        <v>0.74344078927680435</v>
      </c>
      <c r="K140">
        <f t="shared" si="15"/>
        <v>0.73039904856865467</v>
      </c>
      <c r="L140">
        <f t="shared" si="15"/>
        <v>0.74526373318441863</v>
      </c>
      <c r="M140">
        <f t="shared" si="15"/>
        <v>0.74152764258188164</v>
      </c>
      <c r="N140">
        <f t="shared" si="15"/>
        <v>0.79581500404310246</v>
      </c>
      <c r="O140">
        <f t="shared" si="15"/>
        <v>0.78021583397916294</v>
      </c>
      <c r="P140">
        <f t="shared" si="15"/>
        <v>0.72168487663400793</v>
      </c>
      <c r="Q140" s="39"/>
      <c r="R140">
        <f t="shared" ref="R140:AJ140" si="16">CORREL(R2:R139,$AK$2:$AK$139)</f>
        <v>0.74202617828483053</v>
      </c>
      <c r="S140">
        <f t="shared" si="16"/>
        <v>0.72320319746102502</v>
      </c>
      <c r="T140">
        <f t="shared" si="16"/>
        <v>0.72319362312698576</v>
      </c>
      <c r="U140">
        <f t="shared" si="16"/>
        <v>0.71944820451260472</v>
      </c>
      <c r="V140">
        <f t="shared" si="16"/>
        <v>0.72105509305655446</v>
      </c>
      <c r="W140">
        <f t="shared" si="16"/>
        <v>0.72699690411308071</v>
      </c>
      <c r="X140">
        <f t="shared" si="16"/>
        <v>0.7212002273079452</v>
      </c>
      <c r="Y140">
        <f t="shared" si="16"/>
        <v>0.74417793261561038</v>
      </c>
      <c r="Z140">
        <f t="shared" si="16"/>
        <v>0.71009026980546286</v>
      </c>
      <c r="AA140">
        <f t="shared" si="16"/>
        <v>0.74264981583429002</v>
      </c>
      <c r="AB140">
        <f t="shared" si="16"/>
        <v>0.72830875102708448</v>
      </c>
      <c r="AC140">
        <f t="shared" si="16"/>
        <v>0.76903416940867464</v>
      </c>
      <c r="AD140">
        <f t="shared" si="16"/>
        <v>0.72467082519687687</v>
      </c>
      <c r="AE140">
        <f t="shared" si="16"/>
        <v>0.73943319636706051</v>
      </c>
      <c r="AF140">
        <f t="shared" si="16"/>
        <v>0.73695759290048246</v>
      </c>
      <c r="AG140">
        <f t="shared" si="16"/>
        <v>0.73960514972184965</v>
      </c>
      <c r="AH140">
        <f t="shared" si="16"/>
        <v>0.758747202674809</v>
      </c>
      <c r="AI140">
        <f t="shared" si="16"/>
        <v>0.74561167777178239</v>
      </c>
      <c r="AJ140">
        <f t="shared" si="16"/>
        <v>0.73485868569269464</v>
      </c>
      <c r="AL140">
        <f t="shared" ref="AL140:AT140" si="17">CORREL(AL2:AL139,$AU$2:$AU$139)</f>
        <v>0.73447256766227498</v>
      </c>
      <c r="AM140">
        <f t="shared" si="17"/>
        <v>0.72103423253150467</v>
      </c>
      <c r="AN140">
        <f t="shared" si="17"/>
        <v>0.72474121715464523</v>
      </c>
      <c r="AO140">
        <f t="shared" si="17"/>
        <v>0.72001206641980264</v>
      </c>
      <c r="AP140">
        <f t="shared" si="17"/>
        <v>0.73601579349916513</v>
      </c>
      <c r="AQ140">
        <f t="shared" si="17"/>
        <v>0.73827129491398269</v>
      </c>
      <c r="AR140">
        <f t="shared" si="17"/>
        <v>0.72819743199133369</v>
      </c>
      <c r="AS140">
        <f t="shared" si="17"/>
        <v>0.71884556419703394</v>
      </c>
      <c r="AT140">
        <f t="shared" si="17"/>
        <v>0.71552604002203501</v>
      </c>
    </row>
    <row r="141" spans="1:47" x14ac:dyDescent="0.25">
      <c r="D141" s="39"/>
      <c r="G141">
        <f t="shared" ref="G141:I141" si="18">_xlfn.STDEV.S(G2:G139)</f>
        <v>0.86018825480448613</v>
      </c>
      <c r="H141">
        <f t="shared" si="18"/>
        <v>0.80698316855948515</v>
      </c>
      <c r="I141">
        <f t="shared" si="18"/>
        <v>0.77351701528783878</v>
      </c>
      <c r="J141">
        <f>_xlfn.STDEV.S(J2:J139)</f>
        <v>0.99040675110539422</v>
      </c>
      <c r="K141">
        <f t="shared" ref="K141:O141" si="19">_xlfn.STDEV.S(K2:K139)</f>
        <v>1.0300930622595543</v>
      </c>
      <c r="L141">
        <f t="shared" si="19"/>
        <v>0.93196579627405507</v>
      </c>
      <c r="M141">
        <f t="shared" si="19"/>
        <v>0.97368311955516373</v>
      </c>
      <c r="N141">
        <f t="shared" si="19"/>
        <v>0.8220488474702754</v>
      </c>
      <c r="O141">
        <f t="shared" si="19"/>
        <v>0.78117191242035233</v>
      </c>
      <c r="P141">
        <f>_xlfn.STDEV.S(P2:P139)</f>
        <v>0.96878172477341118</v>
      </c>
      <c r="Q141" s="39"/>
      <c r="R141">
        <f t="shared" ref="R141:AT141" si="20">_xlfn.STDEV.S(R2:R139)</f>
        <v>0.81740300830485368</v>
      </c>
      <c r="S141">
        <f t="shared" si="20"/>
        <v>0.90407940380864071</v>
      </c>
      <c r="T141">
        <f t="shared" si="20"/>
        <v>0.91602330692279332</v>
      </c>
      <c r="U141">
        <f t="shared" si="20"/>
        <v>0.89664796506609423</v>
      </c>
      <c r="V141">
        <f t="shared" si="20"/>
        <v>0.73296443025875657</v>
      </c>
      <c r="W141">
        <f t="shared" si="20"/>
        <v>0.89841592202112974</v>
      </c>
      <c r="X141">
        <f t="shared" si="20"/>
        <v>0.73985969089622305</v>
      </c>
      <c r="Y141">
        <f t="shared" si="20"/>
        <v>0.93182389919863118</v>
      </c>
      <c r="Z141">
        <f t="shared" si="20"/>
        <v>0.73047054765270814</v>
      </c>
      <c r="AA141">
        <f t="shared" si="20"/>
        <v>0.77913796022948234</v>
      </c>
      <c r="AB141">
        <f t="shared" si="20"/>
        <v>0.83595799511515689</v>
      </c>
      <c r="AC141">
        <f t="shared" si="20"/>
        <v>0.71985782062924331</v>
      </c>
      <c r="AD141">
        <f t="shared" si="20"/>
        <v>0.76017029722200258</v>
      </c>
      <c r="AE141">
        <f t="shared" si="20"/>
        <v>0.73224243990400673</v>
      </c>
      <c r="AF141">
        <f t="shared" si="20"/>
        <v>0.71276909005131028</v>
      </c>
      <c r="AG141">
        <f t="shared" si="20"/>
        <v>0.75018951024392366</v>
      </c>
      <c r="AH141">
        <f t="shared" si="20"/>
        <v>0.86969744049210485</v>
      </c>
      <c r="AI141">
        <f t="shared" si="20"/>
        <v>0.92017135820843354</v>
      </c>
      <c r="AJ141">
        <f t="shared" si="20"/>
        <v>0.75444309653494324</v>
      </c>
      <c r="AK141">
        <f t="shared" si="20"/>
        <v>11.309184388769754</v>
      </c>
      <c r="AL141">
        <f t="shared" si="20"/>
        <v>0.73104959692925298</v>
      </c>
      <c r="AM141">
        <f t="shared" si="20"/>
        <v>0.86558249041308744</v>
      </c>
      <c r="AN141">
        <f t="shared" si="20"/>
        <v>0.87868250047094498</v>
      </c>
      <c r="AO141">
        <f t="shared" si="20"/>
        <v>0.67256462253076665</v>
      </c>
      <c r="AP141">
        <f t="shared" si="20"/>
        <v>0.67055619835225688</v>
      </c>
      <c r="AQ141">
        <f t="shared" si="20"/>
        <v>0.80056707924170756</v>
      </c>
      <c r="AR141">
        <f t="shared" si="20"/>
        <v>0.78764526466105389</v>
      </c>
      <c r="AS141">
        <f t="shared" si="20"/>
        <v>0.71554648370141527</v>
      </c>
      <c r="AT141">
        <f t="shared" si="20"/>
        <v>0.65281008500765136</v>
      </c>
    </row>
    <row r="142" spans="1:47" x14ac:dyDescent="0.25">
      <c r="D142" s="39"/>
      <c r="G142">
        <f>AVERAGE(G2:G139)</f>
        <v>4.1086956521739131</v>
      </c>
      <c r="H142">
        <f t="shared" ref="H142:P142" si="21">AVERAGE(H2:H139)</f>
        <v>4.3043478260869561</v>
      </c>
      <c r="I142">
        <f t="shared" si="21"/>
        <v>4.3188405797101446</v>
      </c>
      <c r="J142">
        <f t="shared" si="21"/>
        <v>4.13768115942029</v>
      </c>
      <c r="K142">
        <f t="shared" si="21"/>
        <v>3.8913043478260869</v>
      </c>
      <c r="L142">
        <f t="shared" si="21"/>
        <v>4.0072463768115938</v>
      </c>
      <c r="M142">
        <f t="shared" si="21"/>
        <v>4.0289855072463769</v>
      </c>
      <c r="N142">
        <f t="shared" si="21"/>
        <v>4.1014492753623184</v>
      </c>
      <c r="O142">
        <f t="shared" si="21"/>
        <v>4.3115942028985508</v>
      </c>
      <c r="P142">
        <f t="shared" si="21"/>
        <v>4.2318840579710146</v>
      </c>
      <c r="Q142" s="39"/>
      <c r="R142">
        <f>AVERAGE(R2:R139)</f>
        <v>4.0579710144927539</v>
      </c>
      <c r="S142">
        <f t="shared" ref="S142:AJ142" si="22">AVERAGE(S2:S139)</f>
        <v>3.7173913043478262</v>
      </c>
      <c r="T142">
        <f t="shared" si="22"/>
        <v>3.9130434782608696</v>
      </c>
      <c r="U142">
        <f t="shared" si="22"/>
        <v>4.1159420289855069</v>
      </c>
      <c r="V142">
        <f t="shared" si="22"/>
        <v>4.3115942028985508</v>
      </c>
      <c r="W142">
        <f t="shared" si="22"/>
        <v>3.8985507246376812</v>
      </c>
      <c r="X142">
        <f t="shared" si="22"/>
        <v>4.0072463768115938</v>
      </c>
      <c r="Y142">
        <f t="shared" si="22"/>
        <v>3.9130434782608696</v>
      </c>
      <c r="Z142">
        <f t="shared" si="22"/>
        <v>4.1884057971014492</v>
      </c>
      <c r="AA142">
        <f t="shared" si="22"/>
        <v>4.166666666666667</v>
      </c>
      <c r="AB142">
        <f t="shared" si="22"/>
        <v>4.0434782608695654</v>
      </c>
      <c r="AC142">
        <f t="shared" si="22"/>
        <v>4.3405797101449277</v>
      </c>
      <c r="AD142">
        <f t="shared" si="22"/>
        <v>4.166666666666667</v>
      </c>
      <c r="AE142">
        <f t="shared" si="22"/>
        <v>4.4130434782608692</v>
      </c>
      <c r="AF142">
        <f t="shared" si="22"/>
        <v>4.3115942028985508</v>
      </c>
      <c r="AG142">
        <f t="shared" si="22"/>
        <v>4.1884057971014492</v>
      </c>
      <c r="AH142">
        <f t="shared" si="22"/>
        <v>4.2463768115942031</v>
      </c>
      <c r="AI142">
        <f t="shared" si="22"/>
        <v>4</v>
      </c>
      <c r="AJ142">
        <f t="shared" si="22"/>
        <v>4.2826086956521738</v>
      </c>
      <c r="AL142">
        <f>AVERAGE(AL2:AL139)</f>
        <v>4.3043478260869561</v>
      </c>
      <c r="AM142">
        <f t="shared" ref="AM142:AT142" si="23">AVERAGE(AM2:AM139)</f>
        <v>3.9492753623188408</v>
      </c>
      <c r="AN142">
        <f t="shared" si="23"/>
        <v>3.9057971014492754</v>
      </c>
      <c r="AO142">
        <f t="shared" si="23"/>
        <v>4.3188405797101446</v>
      </c>
      <c r="AP142">
        <f t="shared" si="23"/>
        <v>4.3115942028985508</v>
      </c>
      <c r="AQ142">
        <f t="shared" si="23"/>
        <v>4.1521739130434785</v>
      </c>
      <c r="AR142">
        <f t="shared" si="23"/>
        <v>4.3405797101449277</v>
      </c>
      <c r="AS142">
        <f t="shared" si="23"/>
        <v>4.4492753623188408</v>
      </c>
      <c r="AT142">
        <f t="shared" si="23"/>
        <v>4.5289855072463769</v>
      </c>
    </row>
    <row r="144" spans="1:47" x14ac:dyDescent="0.25">
      <c r="B144" t="s">
        <v>521</v>
      </c>
      <c r="C144" t="s">
        <v>522</v>
      </c>
      <c r="D144" t="s">
        <v>523</v>
      </c>
      <c r="E144" t="s">
        <v>524</v>
      </c>
    </row>
    <row r="145" spans="1:3" x14ac:dyDescent="0.25">
      <c r="A145" t="s">
        <v>255</v>
      </c>
      <c r="B145" t="s">
        <v>532</v>
      </c>
    </row>
    <row r="146" spans="1:3" x14ac:dyDescent="0.25">
      <c r="A146" t="s">
        <v>264</v>
      </c>
      <c r="B146" t="s">
        <v>550</v>
      </c>
    </row>
    <row r="147" spans="1:3" x14ac:dyDescent="0.25">
      <c r="A147" t="s">
        <v>256</v>
      </c>
      <c r="B147" t="s">
        <v>551</v>
      </c>
    </row>
    <row r="148" spans="1:3" x14ac:dyDescent="0.25">
      <c r="A148" t="s">
        <v>257</v>
      </c>
      <c r="B148" t="s">
        <v>552</v>
      </c>
    </row>
    <row r="149" spans="1:3" x14ac:dyDescent="0.25">
      <c r="A149" t="s">
        <v>258</v>
      </c>
      <c r="B149" t="s">
        <v>553</v>
      </c>
    </row>
    <row r="150" spans="1:3" x14ac:dyDescent="0.25">
      <c r="A150" t="s">
        <v>259</v>
      </c>
      <c r="B150" t="s">
        <v>553</v>
      </c>
    </row>
    <row r="151" spans="1:3" x14ac:dyDescent="0.25">
      <c r="A151" t="s">
        <v>260</v>
      </c>
      <c r="B151" t="s">
        <v>554</v>
      </c>
    </row>
    <row r="152" spans="1:3" x14ac:dyDescent="0.25">
      <c r="A152" t="s">
        <v>261</v>
      </c>
      <c r="B152" t="s">
        <v>533</v>
      </c>
    </row>
    <row r="153" spans="1:3" x14ac:dyDescent="0.25">
      <c r="A153" t="s">
        <v>262</v>
      </c>
      <c r="B153" t="s">
        <v>555</v>
      </c>
    </row>
    <row r="154" spans="1:3" x14ac:dyDescent="0.25">
      <c r="A154" t="s">
        <v>263</v>
      </c>
      <c r="B154" t="s">
        <v>556</v>
      </c>
    </row>
    <row r="155" spans="1:3" x14ac:dyDescent="0.25">
      <c r="A155" t="s">
        <v>265</v>
      </c>
      <c r="C155" t="s">
        <v>557</v>
      </c>
    </row>
    <row r="156" spans="1:3" x14ac:dyDescent="0.25">
      <c r="A156" t="s">
        <v>274</v>
      </c>
      <c r="C156" t="s">
        <v>545</v>
      </c>
    </row>
    <row r="157" spans="1:3" x14ac:dyDescent="0.25">
      <c r="A157" t="s">
        <v>275</v>
      </c>
      <c r="C157" t="s">
        <v>535</v>
      </c>
    </row>
    <row r="158" spans="1:3" x14ac:dyDescent="0.25">
      <c r="A158" t="s">
        <v>276</v>
      </c>
      <c r="C158" t="s">
        <v>558</v>
      </c>
    </row>
    <row r="159" spans="1:3" x14ac:dyDescent="0.25">
      <c r="A159" t="s">
        <v>277</v>
      </c>
      <c r="C159" t="s">
        <v>559</v>
      </c>
    </row>
    <row r="160" spans="1:3" x14ac:dyDescent="0.25">
      <c r="A160" t="s">
        <v>278</v>
      </c>
      <c r="C160" t="s">
        <v>560</v>
      </c>
    </row>
    <row r="161" spans="1:5" x14ac:dyDescent="0.25">
      <c r="A161" t="s">
        <v>279</v>
      </c>
      <c r="C161" t="s">
        <v>539</v>
      </c>
    </row>
    <row r="162" spans="1:5" x14ac:dyDescent="0.25">
      <c r="A162" t="s">
        <v>280</v>
      </c>
      <c r="C162" t="s">
        <v>561</v>
      </c>
    </row>
    <row r="163" spans="1:5" x14ac:dyDescent="0.25">
      <c r="A163" t="s">
        <v>281</v>
      </c>
      <c r="C163" t="s">
        <v>562</v>
      </c>
    </row>
    <row r="164" spans="1:5" x14ac:dyDescent="0.25">
      <c r="A164" t="s">
        <v>282</v>
      </c>
      <c r="C164" t="s">
        <v>557</v>
      </c>
    </row>
    <row r="165" spans="1:5" x14ac:dyDescent="0.25">
      <c r="A165" t="s">
        <v>283</v>
      </c>
      <c r="C165" t="s">
        <v>527</v>
      </c>
    </row>
    <row r="166" spans="1:5" x14ac:dyDescent="0.25">
      <c r="A166" t="s">
        <v>266</v>
      </c>
      <c r="C166" t="s">
        <v>563</v>
      </c>
    </row>
    <row r="167" spans="1:5" x14ac:dyDescent="0.25">
      <c r="A167" t="s">
        <v>267</v>
      </c>
      <c r="C167" t="s">
        <v>564</v>
      </c>
    </row>
    <row r="168" spans="1:5" x14ac:dyDescent="0.25">
      <c r="A168" t="s">
        <v>268</v>
      </c>
      <c r="C168" t="s">
        <v>565</v>
      </c>
    </row>
    <row r="169" spans="1:5" x14ac:dyDescent="0.25">
      <c r="A169" t="s">
        <v>269</v>
      </c>
      <c r="C169" t="s">
        <v>554</v>
      </c>
    </row>
    <row r="170" spans="1:5" x14ac:dyDescent="0.25">
      <c r="A170" t="s">
        <v>270</v>
      </c>
      <c r="C170" t="s">
        <v>566</v>
      </c>
    </row>
    <row r="171" spans="1:5" x14ac:dyDescent="0.25">
      <c r="A171" t="s">
        <v>271</v>
      </c>
      <c r="C171" t="s">
        <v>544</v>
      </c>
    </row>
    <row r="172" spans="1:5" x14ac:dyDescent="0.25">
      <c r="A172" t="s">
        <v>272</v>
      </c>
      <c r="C172" t="s">
        <v>533</v>
      </c>
    </row>
    <row r="173" spans="1:5" x14ac:dyDescent="0.25">
      <c r="A173" t="s">
        <v>273</v>
      </c>
      <c r="C173" t="s">
        <v>537</v>
      </c>
    </row>
    <row r="174" spans="1:5" x14ac:dyDescent="0.25">
      <c r="A174" t="s">
        <v>515</v>
      </c>
      <c r="E174" s="84">
        <v>1000</v>
      </c>
    </row>
    <row r="175" spans="1:5" x14ac:dyDescent="0.25">
      <c r="A175" t="s">
        <v>284</v>
      </c>
      <c r="D175" t="s">
        <v>526</v>
      </c>
    </row>
    <row r="176" spans="1:5" x14ac:dyDescent="0.25">
      <c r="A176" t="s">
        <v>285</v>
      </c>
      <c r="D176" t="s">
        <v>563</v>
      </c>
    </row>
    <row r="177" spans="1:4" x14ac:dyDescent="0.25">
      <c r="A177" t="s">
        <v>286</v>
      </c>
      <c r="D177" t="s">
        <v>567</v>
      </c>
    </row>
    <row r="178" spans="1:4" x14ac:dyDescent="0.25">
      <c r="A178" t="s">
        <v>287</v>
      </c>
      <c r="D178" t="s">
        <v>568</v>
      </c>
    </row>
    <row r="179" spans="1:4" x14ac:dyDescent="0.25">
      <c r="A179" t="s">
        <v>288</v>
      </c>
      <c r="D179" t="s">
        <v>541</v>
      </c>
    </row>
    <row r="180" spans="1:4" x14ac:dyDescent="0.25">
      <c r="A180" t="s">
        <v>289</v>
      </c>
      <c r="D180" t="s">
        <v>557</v>
      </c>
    </row>
    <row r="181" spans="1:4" x14ac:dyDescent="0.25">
      <c r="A181" t="s">
        <v>290</v>
      </c>
      <c r="D181" t="s">
        <v>569</v>
      </c>
    </row>
    <row r="182" spans="1:4" x14ac:dyDescent="0.25">
      <c r="A182" t="s">
        <v>291</v>
      </c>
      <c r="D182" t="s">
        <v>537</v>
      </c>
    </row>
    <row r="183" spans="1:4" x14ac:dyDescent="0.25">
      <c r="A183" t="s">
        <v>292</v>
      </c>
      <c r="D183" t="s">
        <v>535</v>
      </c>
    </row>
  </sheetData>
  <conditionalFormatting sqref="G140:P140 R140:AJ140 AL140:AT140">
    <cfRule type="cellIs" dxfId="1" priority="1" operator="lessThan">
      <formula>0.7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CED4B-F16C-45D2-B018-0B3D103ADE5C}">
  <dimension ref="A1:AU183"/>
  <sheetViews>
    <sheetView topLeftCell="P116" zoomScale="85" zoomScaleNormal="85" workbookViewId="0">
      <selection activeCell="R2" sqref="R2:AJ139"/>
    </sheetView>
  </sheetViews>
  <sheetFormatPr defaultRowHeight="12.5" x14ac:dyDescent="0.25"/>
  <cols>
    <col min="2" max="2" width="33.6328125" bestFit="1" customWidth="1"/>
    <col min="3" max="3" width="12.7265625" bestFit="1" customWidth="1"/>
    <col min="5" max="5" width="10.81640625" bestFit="1" customWidth="1"/>
    <col min="6" max="6" width="12.81640625" customWidth="1"/>
    <col min="12" max="12" width="8.7265625" style="39"/>
    <col min="35" max="35" width="11.36328125" bestFit="1" customWidth="1"/>
  </cols>
  <sheetData>
    <row r="1" spans="1:47" ht="26" x14ac:dyDescent="0.3">
      <c r="A1" s="46" t="s">
        <v>250</v>
      </c>
      <c r="B1" s="46" t="s">
        <v>295</v>
      </c>
      <c r="C1" s="46" t="s">
        <v>2</v>
      </c>
      <c r="D1" s="46" t="s">
        <v>4</v>
      </c>
      <c r="E1" s="46" t="s">
        <v>296</v>
      </c>
      <c r="F1" s="58" t="s">
        <v>513</v>
      </c>
      <c r="G1" s="46" t="s">
        <v>255</v>
      </c>
      <c r="H1" s="46" t="s">
        <v>256</v>
      </c>
      <c r="I1" s="46" t="s">
        <v>257</v>
      </c>
      <c r="J1" s="46" t="s">
        <v>258</v>
      </c>
      <c r="K1" s="46" t="s">
        <v>259</v>
      </c>
      <c r="L1" s="46" t="s">
        <v>260</v>
      </c>
      <c r="M1" s="46" t="s">
        <v>261</v>
      </c>
      <c r="N1" s="46" t="s">
        <v>262</v>
      </c>
      <c r="O1" s="46" t="s">
        <v>263</v>
      </c>
      <c r="P1" s="46" t="s">
        <v>264</v>
      </c>
      <c r="Q1" s="46" t="s">
        <v>293</v>
      </c>
      <c r="R1" s="46" t="s">
        <v>265</v>
      </c>
      <c r="S1" s="46" t="s">
        <v>266</v>
      </c>
      <c r="T1" s="46" t="s">
        <v>267</v>
      </c>
      <c r="U1" s="46" t="s">
        <v>268</v>
      </c>
      <c r="V1" s="46" t="s">
        <v>269</v>
      </c>
      <c r="W1" s="46" t="s">
        <v>270</v>
      </c>
      <c r="X1" s="46" t="s">
        <v>271</v>
      </c>
      <c r="Y1" s="46" t="s">
        <v>272</v>
      </c>
      <c r="Z1" s="46" t="s">
        <v>273</v>
      </c>
      <c r="AA1" s="46" t="s">
        <v>274</v>
      </c>
      <c r="AB1" s="46" t="s">
        <v>275</v>
      </c>
      <c r="AC1" s="46" t="s">
        <v>276</v>
      </c>
      <c r="AD1" s="46" t="s">
        <v>277</v>
      </c>
      <c r="AE1" s="46" t="s">
        <v>278</v>
      </c>
      <c r="AF1" s="46" t="s">
        <v>279</v>
      </c>
      <c r="AG1" s="46" t="s">
        <v>280</v>
      </c>
      <c r="AH1" s="46" t="s">
        <v>281</v>
      </c>
      <c r="AI1" s="46" t="s">
        <v>282</v>
      </c>
      <c r="AJ1" s="46" t="s">
        <v>283</v>
      </c>
      <c r="AK1" s="46" t="s">
        <v>514</v>
      </c>
      <c r="AL1" s="46" t="s">
        <v>284</v>
      </c>
      <c r="AM1" s="46" t="s">
        <v>285</v>
      </c>
      <c r="AN1" s="46" t="s">
        <v>286</v>
      </c>
      <c r="AO1" s="46" t="s">
        <v>287</v>
      </c>
      <c r="AP1" s="46" t="s">
        <v>288</v>
      </c>
      <c r="AQ1" s="46" t="s">
        <v>289</v>
      </c>
      <c r="AR1" s="46" t="s">
        <v>290</v>
      </c>
      <c r="AS1" s="46" t="s">
        <v>291</v>
      </c>
      <c r="AT1" s="46" t="s">
        <v>292</v>
      </c>
      <c r="AU1" s="47" t="s">
        <v>293</v>
      </c>
    </row>
    <row r="2" spans="1:47" x14ac:dyDescent="0.25">
      <c r="A2" s="43">
        <v>1</v>
      </c>
      <c r="B2" s="44" t="s">
        <v>297</v>
      </c>
      <c r="C2" s="57" t="s">
        <v>511</v>
      </c>
      <c r="D2" s="57" t="s">
        <v>155</v>
      </c>
      <c r="E2" s="45">
        <f>VLOOKUP(B2,'Nilai Raport'!$B$2:$D$215,3,0)</f>
        <v>85.615384615384613</v>
      </c>
      <c r="F2" s="45" cm="1">
        <f t="array" ref="F2">ROUND(E2:E2,0)</f>
        <v>86</v>
      </c>
      <c r="G2" s="44">
        <v>3</v>
      </c>
      <c r="H2" s="44">
        <v>5</v>
      </c>
      <c r="I2" s="44">
        <v>3</v>
      </c>
      <c r="J2" s="44">
        <v>5</v>
      </c>
      <c r="K2" s="44">
        <v>4</v>
      </c>
      <c r="L2" s="44">
        <v>3</v>
      </c>
      <c r="M2" s="44">
        <v>3</v>
      </c>
      <c r="N2" s="44">
        <v>3</v>
      </c>
      <c r="O2" s="44">
        <v>5</v>
      </c>
      <c r="P2" s="44">
        <v>4</v>
      </c>
      <c r="Q2" s="59">
        <f t="shared" ref="Q2:Q65" si="0">SUM(G2:P2)</f>
        <v>38</v>
      </c>
      <c r="R2" s="44">
        <v>5</v>
      </c>
      <c r="S2" s="44">
        <v>4</v>
      </c>
      <c r="T2" s="44">
        <v>5</v>
      </c>
      <c r="U2" s="44">
        <v>5</v>
      </c>
      <c r="V2" s="44">
        <v>5</v>
      </c>
      <c r="W2" s="44">
        <v>4</v>
      </c>
      <c r="X2" s="44">
        <v>4</v>
      </c>
      <c r="Y2" s="44">
        <v>4</v>
      </c>
      <c r="Z2" s="44">
        <v>4</v>
      </c>
      <c r="AA2" s="44">
        <v>4</v>
      </c>
      <c r="AB2" s="44">
        <v>5</v>
      </c>
      <c r="AC2" s="44">
        <v>5</v>
      </c>
      <c r="AD2" s="44">
        <v>5</v>
      </c>
      <c r="AE2" s="44">
        <v>5</v>
      </c>
      <c r="AF2" s="44">
        <v>5</v>
      </c>
      <c r="AG2" s="44">
        <v>5</v>
      </c>
      <c r="AH2" s="44">
        <v>4</v>
      </c>
      <c r="AI2" s="44">
        <v>5</v>
      </c>
      <c r="AJ2" s="44">
        <v>5</v>
      </c>
      <c r="AK2" s="60">
        <f t="shared" ref="AK2:AK65" si="1">SUM(R2:AJ2)</f>
        <v>88</v>
      </c>
      <c r="AL2" s="44">
        <v>5</v>
      </c>
      <c r="AM2" s="44">
        <v>5</v>
      </c>
      <c r="AN2" s="44">
        <v>5</v>
      </c>
      <c r="AO2" s="44">
        <v>5</v>
      </c>
      <c r="AP2" s="44">
        <v>4</v>
      </c>
      <c r="AQ2" s="44">
        <v>5</v>
      </c>
      <c r="AR2" s="44">
        <v>5</v>
      </c>
      <c r="AS2" s="44">
        <v>5</v>
      </c>
      <c r="AT2" s="44">
        <v>5</v>
      </c>
      <c r="AU2" s="61">
        <f t="shared" ref="AU2:AU65" si="2">SUM(AL2:AT2)</f>
        <v>44</v>
      </c>
    </row>
    <row r="3" spans="1:47" x14ac:dyDescent="0.25">
      <c r="A3" s="43">
        <v>2</v>
      </c>
      <c r="B3" s="44" t="s">
        <v>298</v>
      </c>
      <c r="C3" s="57" t="s">
        <v>512</v>
      </c>
      <c r="D3" s="57" t="s">
        <v>155</v>
      </c>
      <c r="E3" s="45">
        <f>VLOOKUP(B3,'Nilai Raport'!$B$2:$D$215,3,0)</f>
        <v>84.92307692307692</v>
      </c>
      <c r="F3" s="45" cm="1">
        <f t="array" ref="F3">ROUND(E3:E3,0)</f>
        <v>85</v>
      </c>
      <c r="G3" s="44">
        <v>5</v>
      </c>
      <c r="H3" s="44">
        <v>5</v>
      </c>
      <c r="I3" s="44">
        <v>5</v>
      </c>
      <c r="J3" s="44">
        <v>5</v>
      </c>
      <c r="K3" s="44">
        <v>3</v>
      </c>
      <c r="L3" s="44">
        <v>1</v>
      </c>
      <c r="M3" s="44">
        <v>4</v>
      </c>
      <c r="N3" s="44">
        <v>4</v>
      </c>
      <c r="O3" s="44">
        <v>5</v>
      </c>
      <c r="P3" s="44">
        <v>5</v>
      </c>
      <c r="Q3" s="59">
        <f t="shared" si="0"/>
        <v>42</v>
      </c>
      <c r="R3" s="44">
        <v>4</v>
      </c>
      <c r="S3" s="44">
        <v>5</v>
      </c>
      <c r="T3" s="44">
        <v>4</v>
      </c>
      <c r="U3" s="44">
        <v>4</v>
      </c>
      <c r="V3" s="44">
        <v>5</v>
      </c>
      <c r="W3" s="44">
        <v>3</v>
      </c>
      <c r="X3" s="44">
        <v>4</v>
      </c>
      <c r="Y3" s="44">
        <v>3</v>
      </c>
      <c r="Z3" s="44">
        <v>5</v>
      </c>
      <c r="AA3" s="44">
        <v>4</v>
      </c>
      <c r="AB3" s="44">
        <v>4</v>
      </c>
      <c r="AC3" s="44">
        <v>5</v>
      </c>
      <c r="AD3" s="44">
        <v>5</v>
      </c>
      <c r="AE3" s="44">
        <v>5</v>
      </c>
      <c r="AF3" s="44">
        <v>3</v>
      </c>
      <c r="AG3" s="44">
        <v>5</v>
      </c>
      <c r="AH3" s="44">
        <v>4</v>
      </c>
      <c r="AI3" s="44">
        <v>5</v>
      </c>
      <c r="AJ3" s="44">
        <v>5</v>
      </c>
      <c r="AK3" s="60">
        <f t="shared" si="1"/>
        <v>82</v>
      </c>
      <c r="AL3" s="44">
        <v>3</v>
      </c>
      <c r="AM3" s="44">
        <v>3</v>
      </c>
      <c r="AN3" s="44">
        <v>3</v>
      </c>
      <c r="AO3" s="44">
        <v>4</v>
      </c>
      <c r="AP3" s="44">
        <v>5</v>
      </c>
      <c r="AQ3" s="44">
        <v>3</v>
      </c>
      <c r="AR3" s="44">
        <v>4</v>
      </c>
      <c r="AS3" s="44">
        <v>3</v>
      </c>
      <c r="AT3" s="44">
        <v>5</v>
      </c>
      <c r="AU3" s="61">
        <f t="shared" si="2"/>
        <v>33</v>
      </c>
    </row>
    <row r="4" spans="1:47" x14ac:dyDescent="0.25">
      <c r="A4" s="43">
        <v>3</v>
      </c>
      <c r="B4" s="44" t="s">
        <v>299</v>
      </c>
      <c r="C4" s="57" t="s">
        <v>512</v>
      </c>
      <c r="D4" s="57" t="s">
        <v>155</v>
      </c>
      <c r="E4" s="45">
        <f>VLOOKUP(B4,'Nilai Raport'!$B$2:$D$215,3,0)</f>
        <v>83.615384615384613</v>
      </c>
      <c r="F4" s="45" cm="1">
        <f t="array" ref="F4">ROUND(E4:E4,0)</f>
        <v>84</v>
      </c>
      <c r="G4" s="44">
        <v>3</v>
      </c>
      <c r="H4" s="44">
        <v>4</v>
      </c>
      <c r="I4" s="44">
        <v>4</v>
      </c>
      <c r="J4" s="44">
        <v>4</v>
      </c>
      <c r="K4" s="44">
        <v>3</v>
      </c>
      <c r="L4" s="44">
        <v>3</v>
      </c>
      <c r="M4" s="44">
        <v>3</v>
      </c>
      <c r="N4" s="44">
        <v>4</v>
      </c>
      <c r="O4" s="44">
        <v>4</v>
      </c>
      <c r="P4" s="44">
        <v>3</v>
      </c>
      <c r="Q4" s="59">
        <f t="shared" si="0"/>
        <v>35</v>
      </c>
      <c r="R4" s="44">
        <v>4</v>
      </c>
      <c r="S4" s="44">
        <v>3</v>
      </c>
      <c r="T4" s="44">
        <v>3</v>
      </c>
      <c r="U4" s="44">
        <v>4</v>
      </c>
      <c r="V4" s="44">
        <v>4</v>
      </c>
      <c r="W4" s="44">
        <v>4</v>
      </c>
      <c r="X4" s="44">
        <v>4</v>
      </c>
      <c r="Y4" s="44">
        <v>4</v>
      </c>
      <c r="Z4" s="44">
        <v>4</v>
      </c>
      <c r="AA4" s="44">
        <v>4</v>
      </c>
      <c r="AB4" s="44">
        <v>4</v>
      </c>
      <c r="AC4" s="44">
        <v>3</v>
      </c>
      <c r="AD4" s="44">
        <v>4</v>
      </c>
      <c r="AE4" s="44">
        <v>4</v>
      </c>
      <c r="AF4" s="44">
        <v>4</v>
      </c>
      <c r="AG4" s="44">
        <v>4</v>
      </c>
      <c r="AH4" s="44">
        <v>4</v>
      </c>
      <c r="AI4" s="44">
        <v>5</v>
      </c>
      <c r="AJ4" s="44">
        <v>4</v>
      </c>
      <c r="AK4" s="60">
        <f t="shared" si="1"/>
        <v>74</v>
      </c>
      <c r="AL4" s="44">
        <v>5</v>
      </c>
      <c r="AM4" s="44">
        <v>4</v>
      </c>
      <c r="AN4" s="44">
        <v>3</v>
      </c>
      <c r="AO4" s="44">
        <v>3</v>
      </c>
      <c r="AP4" s="44">
        <v>4</v>
      </c>
      <c r="AQ4" s="44">
        <v>3</v>
      </c>
      <c r="AR4" s="44">
        <v>4</v>
      </c>
      <c r="AS4" s="44">
        <v>4</v>
      </c>
      <c r="AT4" s="44">
        <v>4</v>
      </c>
      <c r="AU4" s="61">
        <f t="shared" si="2"/>
        <v>34</v>
      </c>
    </row>
    <row r="5" spans="1:47" x14ac:dyDescent="0.25">
      <c r="A5" s="43">
        <v>4</v>
      </c>
      <c r="B5" s="44" t="s">
        <v>313</v>
      </c>
      <c r="C5" s="57" t="s">
        <v>512</v>
      </c>
      <c r="D5" s="57" t="s">
        <v>155</v>
      </c>
      <c r="E5" s="45">
        <f>VLOOKUP(B5,'Nilai Raport'!$B$2:$D$215,3,0)</f>
        <v>83.92307692307692</v>
      </c>
      <c r="F5" s="45" cm="1">
        <f t="array" ref="F5">ROUND(E5:E5,0)</f>
        <v>84</v>
      </c>
      <c r="G5" s="44">
        <v>5</v>
      </c>
      <c r="H5" s="44">
        <v>5</v>
      </c>
      <c r="I5" s="44">
        <v>5</v>
      </c>
      <c r="J5" s="44">
        <v>5</v>
      </c>
      <c r="K5" s="44">
        <v>5</v>
      </c>
      <c r="L5" s="44">
        <v>4</v>
      </c>
      <c r="M5" s="44">
        <v>4</v>
      </c>
      <c r="N5" s="44">
        <v>5</v>
      </c>
      <c r="O5" s="44">
        <v>5</v>
      </c>
      <c r="P5" s="44">
        <v>5</v>
      </c>
      <c r="Q5" s="59">
        <f t="shared" si="0"/>
        <v>48</v>
      </c>
      <c r="R5" s="44">
        <v>4</v>
      </c>
      <c r="S5" s="44">
        <v>3</v>
      </c>
      <c r="T5" s="44">
        <v>4</v>
      </c>
      <c r="U5" s="44">
        <v>4</v>
      </c>
      <c r="V5" s="44">
        <v>4</v>
      </c>
      <c r="W5" s="44">
        <v>3</v>
      </c>
      <c r="X5" s="44">
        <v>4</v>
      </c>
      <c r="Y5" s="44">
        <v>3</v>
      </c>
      <c r="Z5" s="44">
        <v>4</v>
      </c>
      <c r="AA5" s="44">
        <v>4</v>
      </c>
      <c r="AB5" s="44">
        <v>5</v>
      </c>
      <c r="AC5" s="44">
        <v>4</v>
      </c>
      <c r="AD5" s="44">
        <v>4</v>
      </c>
      <c r="AE5" s="44">
        <v>5</v>
      </c>
      <c r="AF5" s="44">
        <v>5</v>
      </c>
      <c r="AG5" s="44">
        <v>3</v>
      </c>
      <c r="AH5" s="44">
        <v>5</v>
      </c>
      <c r="AI5" s="44">
        <v>4</v>
      </c>
      <c r="AJ5" s="44">
        <v>4</v>
      </c>
      <c r="AK5" s="60">
        <f t="shared" si="1"/>
        <v>76</v>
      </c>
      <c r="AL5" s="44">
        <v>3</v>
      </c>
      <c r="AM5" s="44">
        <v>5</v>
      </c>
      <c r="AN5" s="44">
        <v>5</v>
      </c>
      <c r="AO5" s="44">
        <v>3</v>
      </c>
      <c r="AP5" s="44">
        <v>3</v>
      </c>
      <c r="AQ5" s="44">
        <v>5</v>
      </c>
      <c r="AR5" s="44">
        <v>5</v>
      </c>
      <c r="AS5" s="44">
        <v>5</v>
      </c>
      <c r="AT5" s="44">
        <v>5</v>
      </c>
      <c r="AU5" s="61">
        <f t="shared" si="2"/>
        <v>39</v>
      </c>
    </row>
    <row r="6" spans="1:47" x14ac:dyDescent="0.25">
      <c r="A6" s="43">
        <v>5</v>
      </c>
      <c r="B6" s="44" t="s">
        <v>300</v>
      </c>
      <c r="C6" s="57" t="s">
        <v>512</v>
      </c>
      <c r="D6" s="57" t="s">
        <v>155</v>
      </c>
      <c r="E6" s="45">
        <f>VLOOKUP(B6,'Nilai Raport'!$B$2:$D$215,3,0)</f>
        <v>85.307692307692307</v>
      </c>
      <c r="F6" s="45" cm="1">
        <f t="array" ref="F6">ROUND(E6:E6,0)</f>
        <v>85</v>
      </c>
      <c r="G6" s="44">
        <v>3</v>
      </c>
      <c r="H6" s="44">
        <v>4</v>
      </c>
      <c r="I6" s="44">
        <v>4</v>
      </c>
      <c r="J6" s="44">
        <v>3</v>
      </c>
      <c r="K6" s="44">
        <v>2</v>
      </c>
      <c r="L6" s="44">
        <v>3</v>
      </c>
      <c r="M6" s="44">
        <v>3</v>
      </c>
      <c r="N6" s="44">
        <v>4</v>
      </c>
      <c r="O6" s="44">
        <v>4</v>
      </c>
      <c r="P6" s="44">
        <v>3</v>
      </c>
      <c r="Q6" s="59">
        <f t="shared" si="0"/>
        <v>33</v>
      </c>
      <c r="R6" s="44">
        <v>4</v>
      </c>
      <c r="S6" s="44">
        <v>4</v>
      </c>
      <c r="T6" s="44">
        <v>4</v>
      </c>
      <c r="U6" s="44">
        <v>4</v>
      </c>
      <c r="V6" s="44">
        <v>4</v>
      </c>
      <c r="W6" s="44">
        <v>4</v>
      </c>
      <c r="X6" s="44">
        <v>3</v>
      </c>
      <c r="Y6" s="44">
        <v>5</v>
      </c>
      <c r="Z6" s="44">
        <v>4</v>
      </c>
      <c r="AA6" s="44">
        <v>4</v>
      </c>
      <c r="AB6" s="44">
        <v>4</v>
      </c>
      <c r="AC6" s="44">
        <v>3</v>
      </c>
      <c r="AD6" s="44">
        <v>4</v>
      </c>
      <c r="AE6" s="44">
        <v>4</v>
      </c>
      <c r="AF6" s="44">
        <v>5</v>
      </c>
      <c r="AG6" s="44">
        <v>4</v>
      </c>
      <c r="AH6" s="44">
        <v>5</v>
      </c>
      <c r="AI6" s="44">
        <v>5</v>
      </c>
      <c r="AJ6" s="44">
        <v>4</v>
      </c>
      <c r="AK6" s="60">
        <f t="shared" si="1"/>
        <v>78</v>
      </c>
      <c r="AL6" s="44">
        <v>5</v>
      </c>
      <c r="AM6" s="44">
        <v>5</v>
      </c>
      <c r="AN6" s="44">
        <v>5</v>
      </c>
      <c r="AO6" s="44">
        <v>5</v>
      </c>
      <c r="AP6" s="44">
        <v>5</v>
      </c>
      <c r="AQ6" s="44">
        <v>4</v>
      </c>
      <c r="AR6" s="44">
        <v>5</v>
      </c>
      <c r="AS6" s="44">
        <v>4</v>
      </c>
      <c r="AT6" s="44">
        <v>5</v>
      </c>
      <c r="AU6" s="61">
        <f t="shared" si="2"/>
        <v>43</v>
      </c>
    </row>
    <row r="7" spans="1:47" x14ac:dyDescent="0.25">
      <c r="A7" s="43">
        <v>6</v>
      </c>
      <c r="B7" s="44" t="s">
        <v>314</v>
      </c>
      <c r="C7" s="57" t="s">
        <v>512</v>
      </c>
      <c r="D7" s="57" t="s">
        <v>155</v>
      </c>
      <c r="E7" s="45">
        <f>VLOOKUP(B7,'Nilai Raport'!$B$2:$D$215,3,0)</f>
        <v>84.84615384615384</v>
      </c>
      <c r="F7" s="45" cm="1">
        <f t="array" ref="F7">ROUND(E7:E7,0)</f>
        <v>85</v>
      </c>
      <c r="G7" s="44">
        <v>3</v>
      </c>
      <c r="H7" s="44">
        <v>4</v>
      </c>
      <c r="I7" s="44">
        <v>4</v>
      </c>
      <c r="J7" s="44">
        <v>3</v>
      </c>
      <c r="K7" s="44">
        <v>2</v>
      </c>
      <c r="L7" s="44">
        <v>3</v>
      </c>
      <c r="M7" s="44">
        <v>3</v>
      </c>
      <c r="N7" s="44">
        <v>4</v>
      </c>
      <c r="O7" s="44">
        <v>5</v>
      </c>
      <c r="P7" s="44">
        <v>3</v>
      </c>
      <c r="Q7" s="59">
        <f t="shared" si="0"/>
        <v>34</v>
      </c>
      <c r="R7" s="44">
        <v>4</v>
      </c>
      <c r="S7" s="44">
        <v>5</v>
      </c>
      <c r="T7" s="44">
        <v>4</v>
      </c>
      <c r="U7" s="44">
        <v>5</v>
      </c>
      <c r="V7" s="44">
        <v>5</v>
      </c>
      <c r="W7" s="44">
        <v>4</v>
      </c>
      <c r="X7" s="44">
        <v>4</v>
      </c>
      <c r="Y7" s="44">
        <v>4</v>
      </c>
      <c r="Z7" s="44">
        <v>4</v>
      </c>
      <c r="AA7" s="44">
        <v>4</v>
      </c>
      <c r="AB7" s="44">
        <v>3</v>
      </c>
      <c r="AC7" s="44">
        <v>5</v>
      </c>
      <c r="AD7" s="44">
        <v>5</v>
      </c>
      <c r="AE7" s="44">
        <v>4</v>
      </c>
      <c r="AF7" s="44">
        <v>4</v>
      </c>
      <c r="AG7" s="44">
        <v>5</v>
      </c>
      <c r="AH7" s="44">
        <v>5</v>
      </c>
      <c r="AI7" s="44">
        <v>5</v>
      </c>
      <c r="AJ7" s="44">
        <v>5</v>
      </c>
      <c r="AK7" s="60">
        <f t="shared" si="1"/>
        <v>84</v>
      </c>
      <c r="AL7" s="44">
        <v>5</v>
      </c>
      <c r="AM7" s="44">
        <v>5</v>
      </c>
      <c r="AN7" s="44">
        <v>5</v>
      </c>
      <c r="AO7" s="44">
        <v>5</v>
      </c>
      <c r="AP7" s="44">
        <v>5</v>
      </c>
      <c r="AQ7" s="44">
        <v>5</v>
      </c>
      <c r="AR7" s="44">
        <v>5</v>
      </c>
      <c r="AS7" s="44">
        <v>5</v>
      </c>
      <c r="AT7" s="44">
        <v>5</v>
      </c>
      <c r="AU7" s="61">
        <f t="shared" si="2"/>
        <v>45</v>
      </c>
    </row>
    <row r="8" spans="1:47" x14ac:dyDescent="0.25">
      <c r="A8" s="43">
        <v>7</v>
      </c>
      <c r="B8" s="44" t="s">
        <v>315</v>
      </c>
      <c r="C8" s="57" t="s">
        <v>512</v>
      </c>
      <c r="D8" s="57" t="s">
        <v>155</v>
      </c>
      <c r="E8" s="45">
        <f>VLOOKUP(B8,'Nilai Raport'!$B$2:$D$215,3,0)</f>
        <v>84.84615384615384</v>
      </c>
      <c r="F8" s="45" cm="1">
        <f t="array" ref="F8">ROUND(E8:E8,0)</f>
        <v>85</v>
      </c>
      <c r="G8" s="44">
        <v>5</v>
      </c>
      <c r="H8" s="44">
        <v>5</v>
      </c>
      <c r="I8" s="44">
        <v>5</v>
      </c>
      <c r="J8" s="44">
        <v>5</v>
      </c>
      <c r="K8" s="44">
        <v>3</v>
      </c>
      <c r="L8" s="44">
        <v>3</v>
      </c>
      <c r="M8" s="44">
        <v>5</v>
      </c>
      <c r="N8" s="44">
        <v>5</v>
      </c>
      <c r="O8" s="44">
        <v>4</v>
      </c>
      <c r="P8" s="44">
        <v>5</v>
      </c>
      <c r="Q8" s="59">
        <f t="shared" si="0"/>
        <v>45</v>
      </c>
      <c r="R8" s="44">
        <v>5</v>
      </c>
      <c r="S8" s="44">
        <v>5</v>
      </c>
      <c r="T8" s="44">
        <v>5</v>
      </c>
      <c r="U8" s="44">
        <v>5</v>
      </c>
      <c r="V8" s="44">
        <v>5</v>
      </c>
      <c r="W8" s="44">
        <v>3</v>
      </c>
      <c r="X8" s="44">
        <v>4</v>
      </c>
      <c r="Y8" s="44">
        <v>5</v>
      </c>
      <c r="Z8" s="44">
        <v>5</v>
      </c>
      <c r="AA8" s="44">
        <v>4</v>
      </c>
      <c r="AB8" s="44">
        <v>4</v>
      </c>
      <c r="AC8" s="44">
        <v>3</v>
      </c>
      <c r="AD8" s="44">
        <v>5</v>
      </c>
      <c r="AE8" s="44">
        <v>5</v>
      </c>
      <c r="AF8" s="44">
        <v>5</v>
      </c>
      <c r="AG8" s="44">
        <v>4</v>
      </c>
      <c r="AH8" s="44">
        <v>5</v>
      </c>
      <c r="AI8" s="44">
        <v>5</v>
      </c>
      <c r="AJ8" s="44">
        <v>5</v>
      </c>
      <c r="AK8" s="60">
        <f t="shared" si="1"/>
        <v>87</v>
      </c>
      <c r="AL8" s="44">
        <v>5</v>
      </c>
      <c r="AM8" s="44">
        <v>5</v>
      </c>
      <c r="AN8" s="44">
        <v>5</v>
      </c>
      <c r="AO8" s="44">
        <v>5</v>
      </c>
      <c r="AP8" s="44">
        <v>5</v>
      </c>
      <c r="AQ8" s="44">
        <v>5</v>
      </c>
      <c r="AR8" s="44">
        <v>5</v>
      </c>
      <c r="AS8" s="44">
        <v>5</v>
      </c>
      <c r="AT8" s="44">
        <v>5</v>
      </c>
      <c r="AU8" s="61">
        <f t="shared" si="2"/>
        <v>45</v>
      </c>
    </row>
    <row r="9" spans="1:47" x14ac:dyDescent="0.25">
      <c r="A9" s="43">
        <v>8</v>
      </c>
      <c r="B9" s="42" t="s">
        <v>316</v>
      </c>
      <c r="C9" s="57" t="s">
        <v>511</v>
      </c>
      <c r="D9" s="57" t="s">
        <v>155</v>
      </c>
      <c r="E9" s="45">
        <f>VLOOKUP(B9,'Nilai Raport'!$B$2:$D$215,3,0)</f>
        <v>86.384615384615387</v>
      </c>
      <c r="F9" s="45" cm="1">
        <f t="array" ref="F9">ROUND(E9:E9,0)</f>
        <v>86</v>
      </c>
      <c r="G9" s="44">
        <v>5</v>
      </c>
      <c r="H9" s="44">
        <v>5</v>
      </c>
      <c r="I9" s="44">
        <v>5</v>
      </c>
      <c r="J9" s="44">
        <v>3</v>
      </c>
      <c r="K9" s="44">
        <v>5</v>
      </c>
      <c r="L9" s="44">
        <v>5</v>
      </c>
      <c r="M9" s="44">
        <v>4</v>
      </c>
      <c r="N9" s="44">
        <v>4</v>
      </c>
      <c r="O9" s="44">
        <v>5</v>
      </c>
      <c r="P9" s="44">
        <v>4</v>
      </c>
      <c r="Q9" s="59">
        <f t="shared" si="0"/>
        <v>45</v>
      </c>
      <c r="R9" s="44">
        <v>4</v>
      </c>
      <c r="S9" s="44">
        <v>4</v>
      </c>
      <c r="T9" s="44">
        <v>3</v>
      </c>
      <c r="U9" s="44">
        <v>3</v>
      </c>
      <c r="V9" s="44">
        <v>4</v>
      </c>
      <c r="W9" s="44">
        <v>2</v>
      </c>
      <c r="X9" s="44">
        <v>4</v>
      </c>
      <c r="Y9" s="44">
        <v>3</v>
      </c>
      <c r="Z9" s="44">
        <v>4</v>
      </c>
      <c r="AA9" s="44">
        <v>4</v>
      </c>
      <c r="AB9" s="44">
        <v>3</v>
      </c>
      <c r="AC9" s="44">
        <v>4</v>
      </c>
      <c r="AD9" s="44">
        <v>3</v>
      </c>
      <c r="AE9" s="44">
        <v>4</v>
      </c>
      <c r="AF9" s="44">
        <v>5</v>
      </c>
      <c r="AG9" s="44">
        <v>4</v>
      </c>
      <c r="AH9" s="44">
        <v>5</v>
      </c>
      <c r="AI9" s="44">
        <v>3</v>
      </c>
      <c r="AJ9" s="44">
        <v>3</v>
      </c>
      <c r="AK9" s="60">
        <f t="shared" si="1"/>
        <v>69</v>
      </c>
      <c r="AL9" s="44">
        <v>3</v>
      </c>
      <c r="AM9" s="44">
        <v>3</v>
      </c>
      <c r="AN9" s="44">
        <v>3</v>
      </c>
      <c r="AO9" s="44">
        <v>5</v>
      </c>
      <c r="AP9" s="44">
        <v>3</v>
      </c>
      <c r="AQ9" s="44">
        <v>3</v>
      </c>
      <c r="AR9" s="44">
        <v>4</v>
      </c>
      <c r="AS9" s="44">
        <v>4</v>
      </c>
      <c r="AT9" s="44">
        <v>4</v>
      </c>
      <c r="AU9" s="61">
        <f t="shared" si="2"/>
        <v>32</v>
      </c>
    </row>
    <row r="10" spans="1:47" x14ac:dyDescent="0.25">
      <c r="A10" s="43">
        <v>9</v>
      </c>
      <c r="B10" s="42" t="s">
        <v>317</v>
      </c>
      <c r="C10" s="57" t="s">
        <v>512</v>
      </c>
      <c r="D10" s="57" t="s">
        <v>155</v>
      </c>
      <c r="E10" s="45">
        <f>VLOOKUP(B10,'Nilai Raport'!$B$2:$D$215,3,0)</f>
        <v>84.461538461538467</v>
      </c>
      <c r="F10" s="45" cm="1">
        <f t="array" ref="F10">ROUND(E10:E10,0)</f>
        <v>84</v>
      </c>
      <c r="G10" s="44">
        <v>4</v>
      </c>
      <c r="H10" s="44">
        <v>5</v>
      </c>
      <c r="I10" s="44">
        <v>5</v>
      </c>
      <c r="J10" s="44">
        <v>5</v>
      </c>
      <c r="K10" s="44">
        <v>3</v>
      </c>
      <c r="L10" s="44">
        <v>4</v>
      </c>
      <c r="M10" s="44">
        <v>4</v>
      </c>
      <c r="N10" s="44">
        <v>4</v>
      </c>
      <c r="O10" s="44">
        <v>5</v>
      </c>
      <c r="P10" s="44">
        <v>5</v>
      </c>
      <c r="Q10" s="59">
        <f t="shared" si="0"/>
        <v>44</v>
      </c>
      <c r="R10" s="44">
        <v>4</v>
      </c>
      <c r="S10" s="44">
        <v>4</v>
      </c>
      <c r="T10" s="44">
        <v>4</v>
      </c>
      <c r="U10" s="44">
        <v>5</v>
      </c>
      <c r="V10" s="44">
        <v>4</v>
      </c>
      <c r="W10" s="44">
        <v>4</v>
      </c>
      <c r="X10" s="44">
        <v>4</v>
      </c>
      <c r="Y10" s="44">
        <v>4</v>
      </c>
      <c r="Z10" s="44">
        <v>4</v>
      </c>
      <c r="AA10" s="44">
        <v>5</v>
      </c>
      <c r="AB10" s="44">
        <v>4</v>
      </c>
      <c r="AC10" s="44">
        <v>5</v>
      </c>
      <c r="AD10" s="44">
        <v>5</v>
      </c>
      <c r="AE10" s="44">
        <v>4</v>
      </c>
      <c r="AF10" s="44">
        <v>3</v>
      </c>
      <c r="AG10" s="44">
        <v>4</v>
      </c>
      <c r="AH10" s="44">
        <v>5</v>
      </c>
      <c r="AI10" s="44">
        <v>5</v>
      </c>
      <c r="AJ10" s="44">
        <v>5</v>
      </c>
      <c r="AK10" s="60">
        <f t="shared" si="1"/>
        <v>82</v>
      </c>
      <c r="AL10" s="44">
        <v>5</v>
      </c>
      <c r="AM10" s="44">
        <v>5</v>
      </c>
      <c r="AN10" s="44">
        <v>5</v>
      </c>
      <c r="AO10" s="44">
        <v>5</v>
      </c>
      <c r="AP10" s="44">
        <v>5</v>
      </c>
      <c r="AQ10" s="44">
        <v>5</v>
      </c>
      <c r="AR10" s="44">
        <v>5</v>
      </c>
      <c r="AS10" s="44">
        <v>5</v>
      </c>
      <c r="AT10" s="44">
        <v>5</v>
      </c>
      <c r="AU10" s="61">
        <f t="shared" si="2"/>
        <v>45</v>
      </c>
    </row>
    <row r="11" spans="1:47" x14ac:dyDescent="0.25">
      <c r="A11" s="43">
        <v>10</v>
      </c>
      <c r="B11" s="42" t="s">
        <v>318</v>
      </c>
      <c r="C11" s="57" t="s">
        <v>512</v>
      </c>
      <c r="D11" s="57" t="s">
        <v>155</v>
      </c>
      <c r="E11" s="45">
        <f>VLOOKUP(B11,'Nilai Raport'!$B$2:$D$215,3,0)</f>
        <v>85.538461538461533</v>
      </c>
      <c r="F11" s="45" cm="1">
        <f t="array" ref="F11">ROUND(E11:E11,0)</f>
        <v>86</v>
      </c>
      <c r="G11" s="44">
        <v>5</v>
      </c>
      <c r="H11" s="44">
        <v>5</v>
      </c>
      <c r="I11" s="44">
        <v>5</v>
      </c>
      <c r="J11" s="44">
        <v>5</v>
      </c>
      <c r="K11" s="44">
        <v>5</v>
      </c>
      <c r="L11" s="44">
        <v>5</v>
      </c>
      <c r="M11" s="44">
        <v>5</v>
      </c>
      <c r="N11" s="44">
        <v>5</v>
      </c>
      <c r="O11" s="44">
        <v>5</v>
      </c>
      <c r="P11" s="44">
        <v>5</v>
      </c>
      <c r="Q11" s="59">
        <f t="shared" si="0"/>
        <v>50</v>
      </c>
      <c r="R11" s="44">
        <v>5</v>
      </c>
      <c r="S11" s="44">
        <v>4</v>
      </c>
      <c r="T11" s="44">
        <v>5</v>
      </c>
      <c r="U11" s="44">
        <v>5</v>
      </c>
      <c r="V11" s="44">
        <v>5</v>
      </c>
      <c r="W11" s="44">
        <v>5</v>
      </c>
      <c r="X11" s="44">
        <v>5</v>
      </c>
      <c r="Y11" s="44">
        <v>5</v>
      </c>
      <c r="Z11" s="44">
        <v>5</v>
      </c>
      <c r="AA11" s="44">
        <v>5</v>
      </c>
      <c r="AB11" s="44">
        <v>4</v>
      </c>
      <c r="AC11" s="44">
        <v>5</v>
      </c>
      <c r="AD11" s="44">
        <v>5</v>
      </c>
      <c r="AE11" s="44">
        <v>4</v>
      </c>
      <c r="AF11" s="44">
        <v>5</v>
      </c>
      <c r="AG11" s="44">
        <v>3</v>
      </c>
      <c r="AH11" s="44">
        <v>3</v>
      </c>
      <c r="AI11" s="44">
        <v>5</v>
      </c>
      <c r="AJ11" s="44">
        <v>5</v>
      </c>
      <c r="AK11" s="60">
        <f t="shared" si="1"/>
        <v>88</v>
      </c>
      <c r="AL11" s="44">
        <v>5</v>
      </c>
      <c r="AM11" s="44">
        <v>5</v>
      </c>
      <c r="AN11" s="44">
        <v>4</v>
      </c>
      <c r="AO11" s="44">
        <v>5</v>
      </c>
      <c r="AP11" s="44">
        <v>5</v>
      </c>
      <c r="AQ11" s="44">
        <v>5</v>
      </c>
      <c r="AR11" s="44">
        <v>5</v>
      </c>
      <c r="AS11" s="44">
        <v>5</v>
      </c>
      <c r="AT11" s="44">
        <v>5</v>
      </c>
      <c r="AU11" s="61">
        <f t="shared" si="2"/>
        <v>44</v>
      </c>
    </row>
    <row r="12" spans="1:47" x14ac:dyDescent="0.25">
      <c r="A12" s="43">
        <v>11</v>
      </c>
      <c r="B12" s="42" t="s">
        <v>319</v>
      </c>
      <c r="C12" s="57" t="s">
        <v>512</v>
      </c>
      <c r="D12" s="57" t="s">
        <v>155</v>
      </c>
      <c r="E12" s="45">
        <f>VLOOKUP(B12,'Nilai Raport'!$B$2:$D$215,3,0)</f>
        <v>84.92307692307692</v>
      </c>
      <c r="F12" s="45" cm="1">
        <f t="array" ref="F12">ROUND(E12:E12,0)</f>
        <v>85</v>
      </c>
      <c r="G12" s="44">
        <v>4</v>
      </c>
      <c r="H12" s="44">
        <v>4</v>
      </c>
      <c r="I12" s="44">
        <v>4</v>
      </c>
      <c r="J12" s="44">
        <v>4</v>
      </c>
      <c r="K12" s="44">
        <v>2</v>
      </c>
      <c r="L12" s="44">
        <v>3</v>
      </c>
      <c r="M12" s="44">
        <v>4</v>
      </c>
      <c r="N12" s="44">
        <v>4</v>
      </c>
      <c r="O12" s="44">
        <v>4</v>
      </c>
      <c r="P12" s="44">
        <v>3</v>
      </c>
      <c r="Q12" s="59">
        <f t="shared" si="0"/>
        <v>36</v>
      </c>
      <c r="R12" s="44">
        <v>4</v>
      </c>
      <c r="S12" s="44">
        <v>3</v>
      </c>
      <c r="T12" s="44">
        <v>3</v>
      </c>
      <c r="U12" s="44">
        <v>3</v>
      </c>
      <c r="V12" s="44">
        <v>4</v>
      </c>
      <c r="W12" s="44">
        <v>3</v>
      </c>
      <c r="X12" s="44">
        <v>4</v>
      </c>
      <c r="Y12" s="44">
        <v>4</v>
      </c>
      <c r="Z12" s="44">
        <v>4</v>
      </c>
      <c r="AA12" s="44">
        <v>4</v>
      </c>
      <c r="AB12" s="44">
        <v>3</v>
      </c>
      <c r="AC12" s="44">
        <v>3</v>
      </c>
      <c r="AD12" s="44">
        <v>3</v>
      </c>
      <c r="AE12" s="44">
        <v>4</v>
      </c>
      <c r="AF12" s="44">
        <v>3</v>
      </c>
      <c r="AG12" s="44">
        <v>5</v>
      </c>
      <c r="AH12" s="44">
        <v>2</v>
      </c>
      <c r="AI12" s="44">
        <v>3</v>
      </c>
      <c r="AJ12" s="44">
        <v>3</v>
      </c>
      <c r="AK12" s="60">
        <f t="shared" si="1"/>
        <v>65</v>
      </c>
      <c r="AL12" s="44">
        <v>4</v>
      </c>
      <c r="AM12" s="44">
        <v>3</v>
      </c>
      <c r="AN12" s="44">
        <v>3</v>
      </c>
      <c r="AO12" s="44">
        <v>3</v>
      </c>
      <c r="AP12" s="44">
        <v>3</v>
      </c>
      <c r="AQ12" s="44">
        <v>3</v>
      </c>
      <c r="AR12" s="44">
        <v>3</v>
      </c>
      <c r="AS12" s="44">
        <v>4</v>
      </c>
      <c r="AT12" s="44">
        <v>4</v>
      </c>
      <c r="AU12" s="61">
        <f t="shared" si="2"/>
        <v>30</v>
      </c>
    </row>
    <row r="13" spans="1:47" x14ac:dyDescent="0.25">
      <c r="A13" s="43">
        <v>12</v>
      </c>
      <c r="B13" s="42" t="s">
        <v>320</v>
      </c>
      <c r="C13" s="57" t="s">
        <v>512</v>
      </c>
      <c r="D13" s="57" t="s">
        <v>155</v>
      </c>
      <c r="E13" s="45">
        <f>VLOOKUP(B13,'Nilai Raport'!$B$2:$D$215,3,0)</f>
        <v>84.84615384615384</v>
      </c>
      <c r="F13" s="45" cm="1">
        <f t="array" ref="F13">ROUND(E13:E13,0)</f>
        <v>85</v>
      </c>
      <c r="G13" s="44">
        <v>5</v>
      </c>
      <c r="H13" s="44">
        <v>4</v>
      </c>
      <c r="I13" s="44">
        <v>4</v>
      </c>
      <c r="J13" s="44">
        <v>3</v>
      </c>
      <c r="K13" s="44">
        <v>3</v>
      </c>
      <c r="L13" s="44">
        <v>3</v>
      </c>
      <c r="M13" s="44">
        <v>3</v>
      </c>
      <c r="N13" s="44">
        <v>4</v>
      </c>
      <c r="O13" s="44">
        <v>3</v>
      </c>
      <c r="P13" s="44">
        <v>4</v>
      </c>
      <c r="Q13" s="59">
        <f t="shared" si="0"/>
        <v>36</v>
      </c>
      <c r="R13" s="44">
        <v>4</v>
      </c>
      <c r="S13" s="44">
        <v>3</v>
      </c>
      <c r="T13" s="44">
        <v>4</v>
      </c>
      <c r="U13" s="44">
        <v>4</v>
      </c>
      <c r="V13" s="44">
        <v>4</v>
      </c>
      <c r="W13" s="44">
        <v>4</v>
      </c>
      <c r="X13" s="44">
        <v>4</v>
      </c>
      <c r="Y13" s="44">
        <v>4</v>
      </c>
      <c r="Z13" s="44">
        <v>4</v>
      </c>
      <c r="AA13" s="44">
        <v>4</v>
      </c>
      <c r="AB13" s="44">
        <v>4</v>
      </c>
      <c r="AC13" s="44">
        <v>4</v>
      </c>
      <c r="AD13" s="44">
        <v>4</v>
      </c>
      <c r="AE13" s="44">
        <v>4</v>
      </c>
      <c r="AF13" s="44">
        <v>5</v>
      </c>
      <c r="AG13" s="44">
        <v>5</v>
      </c>
      <c r="AH13" s="44">
        <v>5</v>
      </c>
      <c r="AI13" s="44">
        <v>2</v>
      </c>
      <c r="AJ13" s="44">
        <v>4</v>
      </c>
      <c r="AK13" s="60">
        <f t="shared" si="1"/>
        <v>76</v>
      </c>
      <c r="AL13" s="44">
        <v>3</v>
      </c>
      <c r="AM13" s="44">
        <v>5</v>
      </c>
      <c r="AN13" s="44">
        <v>4</v>
      </c>
      <c r="AO13" s="44">
        <v>5</v>
      </c>
      <c r="AP13" s="44">
        <v>5</v>
      </c>
      <c r="AQ13" s="44">
        <v>4</v>
      </c>
      <c r="AR13" s="44">
        <v>4</v>
      </c>
      <c r="AS13" s="44">
        <v>5</v>
      </c>
      <c r="AT13" s="44">
        <v>5</v>
      </c>
      <c r="AU13" s="61">
        <f t="shared" si="2"/>
        <v>40</v>
      </c>
    </row>
    <row r="14" spans="1:47" x14ac:dyDescent="0.25">
      <c r="A14" s="43">
        <v>13</v>
      </c>
      <c r="B14" s="42" t="s">
        <v>321</v>
      </c>
      <c r="C14" s="57" t="s">
        <v>512</v>
      </c>
      <c r="D14" s="57" t="s">
        <v>155</v>
      </c>
      <c r="E14" s="45">
        <f>VLOOKUP(B14,'Nilai Raport'!$B$2:$D$215,3,0)</f>
        <v>86</v>
      </c>
      <c r="F14" s="45" cm="1">
        <f t="array" ref="F14">ROUND(E14:E14,0)</f>
        <v>86</v>
      </c>
      <c r="G14" s="44">
        <v>5</v>
      </c>
      <c r="H14" s="44">
        <v>5</v>
      </c>
      <c r="I14" s="44">
        <v>5</v>
      </c>
      <c r="J14" s="44">
        <v>4</v>
      </c>
      <c r="K14" s="44">
        <v>5</v>
      </c>
      <c r="L14" s="44">
        <v>3</v>
      </c>
      <c r="M14" s="44">
        <v>5</v>
      </c>
      <c r="N14" s="44">
        <v>5</v>
      </c>
      <c r="O14" s="44">
        <v>5</v>
      </c>
      <c r="P14" s="44">
        <v>5</v>
      </c>
      <c r="Q14" s="59">
        <f t="shared" si="0"/>
        <v>47</v>
      </c>
      <c r="R14" s="44">
        <v>4</v>
      </c>
      <c r="S14" s="44">
        <v>4</v>
      </c>
      <c r="T14" s="44">
        <v>4</v>
      </c>
      <c r="U14" s="44">
        <v>4</v>
      </c>
      <c r="V14" s="44">
        <v>4</v>
      </c>
      <c r="W14" s="44">
        <v>3</v>
      </c>
      <c r="X14" s="44">
        <v>4</v>
      </c>
      <c r="Y14" s="44">
        <v>3</v>
      </c>
      <c r="Z14" s="44">
        <v>4</v>
      </c>
      <c r="AA14" s="44">
        <v>4</v>
      </c>
      <c r="AB14" s="44">
        <v>4</v>
      </c>
      <c r="AC14" s="44">
        <v>2</v>
      </c>
      <c r="AD14" s="44">
        <v>4</v>
      </c>
      <c r="AE14" s="44">
        <v>4</v>
      </c>
      <c r="AF14" s="44">
        <v>5</v>
      </c>
      <c r="AG14" s="44">
        <v>5</v>
      </c>
      <c r="AH14" s="44">
        <v>3</v>
      </c>
      <c r="AI14" s="44">
        <v>5</v>
      </c>
      <c r="AJ14" s="44">
        <v>3</v>
      </c>
      <c r="AK14" s="60">
        <f t="shared" si="1"/>
        <v>73</v>
      </c>
      <c r="AL14" s="44">
        <v>5</v>
      </c>
      <c r="AM14" s="44">
        <v>3</v>
      </c>
      <c r="AN14" s="44">
        <v>5</v>
      </c>
      <c r="AO14" s="44">
        <v>5</v>
      </c>
      <c r="AP14" s="44">
        <v>5</v>
      </c>
      <c r="AQ14" s="44">
        <v>4</v>
      </c>
      <c r="AR14" s="44">
        <v>5</v>
      </c>
      <c r="AS14" s="44">
        <v>5</v>
      </c>
      <c r="AT14" s="44">
        <v>5</v>
      </c>
      <c r="AU14" s="61">
        <f t="shared" si="2"/>
        <v>42</v>
      </c>
    </row>
    <row r="15" spans="1:47" x14ac:dyDescent="0.25">
      <c r="A15" s="43">
        <v>14</v>
      </c>
      <c r="B15" s="44" t="s">
        <v>306</v>
      </c>
      <c r="C15" s="57" t="s">
        <v>512</v>
      </c>
      <c r="D15" s="57" t="s">
        <v>155</v>
      </c>
      <c r="E15" s="45">
        <f>VLOOKUP(B15,'Nilai Raport'!$B$2:$D$215,3,0)</f>
        <v>86.07692307692308</v>
      </c>
      <c r="F15" s="45" cm="1">
        <f t="array" ref="F15">ROUND(E15:E15,0)</f>
        <v>86</v>
      </c>
      <c r="G15" s="44">
        <v>4</v>
      </c>
      <c r="H15" s="44">
        <v>4</v>
      </c>
      <c r="I15" s="44">
        <v>4</v>
      </c>
      <c r="J15" s="44">
        <v>5</v>
      </c>
      <c r="K15" s="44">
        <v>5</v>
      </c>
      <c r="L15" s="44">
        <v>5</v>
      </c>
      <c r="M15" s="44">
        <v>5</v>
      </c>
      <c r="N15" s="44">
        <v>5</v>
      </c>
      <c r="O15" s="44">
        <v>5</v>
      </c>
      <c r="P15" s="44">
        <v>5</v>
      </c>
      <c r="Q15" s="59">
        <f t="shared" si="0"/>
        <v>47</v>
      </c>
      <c r="R15" s="44">
        <v>4</v>
      </c>
      <c r="S15" s="44">
        <v>3</v>
      </c>
      <c r="T15" s="44">
        <v>4</v>
      </c>
      <c r="U15" s="44">
        <v>4</v>
      </c>
      <c r="V15" s="44">
        <v>5</v>
      </c>
      <c r="W15" s="44">
        <v>5</v>
      </c>
      <c r="X15" s="44">
        <v>4</v>
      </c>
      <c r="Y15" s="44">
        <v>4</v>
      </c>
      <c r="Z15" s="44">
        <v>4</v>
      </c>
      <c r="AA15" s="44">
        <v>4</v>
      </c>
      <c r="AB15" s="44">
        <v>3</v>
      </c>
      <c r="AC15" s="44">
        <v>4</v>
      </c>
      <c r="AD15" s="44">
        <v>5</v>
      </c>
      <c r="AE15" s="44">
        <v>4</v>
      </c>
      <c r="AF15" s="44">
        <v>4</v>
      </c>
      <c r="AG15" s="44">
        <v>3</v>
      </c>
      <c r="AH15" s="44">
        <v>2</v>
      </c>
      <c r="AI15" s="44">
        <v>3</v>
      </c>
      <c r="AJ15" s="44">
        <v>5</v>
      </c>
      <c r="AK15" s="60">
        <f t="shared" si="1"/>
        <v>74</v>
      </c>
      <c r="AL15" s="44">
        <v>3</v>
      </c>
      <c r="AM15" s="44">
        <v>5</v>
      </c>
      <c r="AN15" s="44">
        <v>4</v>
      </c>
      <c r="AO15" s="44">
        <v>3</v>
      </c>
      <c r="AP15" s="44">
        <v>4</v>
      </c>
      <c r="AQ15" s="44">
        <v>4</v>
      </c>
      <c r="AR15" s="44">
        <v>5</v>
      </c>
      <c r="AS15" s="44">
        <v>4</v>
      </c>
      <c r="AT15" s="44">
        <v>5</v>
      </c>
      <c r="AU15" s="61">
        <f t="shared" si="2"/>
        <v>37</v>
      </c>
    </row>
    <row r="16" spans="1:47" x14ac:dyDescent="0.25">
      <c r="A16" s="43">
        <v>15</v>
      </c>
      <c r="B16" s="42" t="s">
        <v>322</v>
      </c>
      <c r="C16" s="57" t="s">
        <v>512</v>
      </c>
      <c r="D16" s="57" t="s">
        <v>155</v>
      </c>
      <c r="E16" s="45">
        <f>VLOOKUP(B16,'Nilai Raport'!$B$2:$D$215,3,0)</f>
        <v>85.84615384615384</v>
      </c>
      <c r="F16" s="45" cm="1">
        <f t="array" ref="F16">ROUND(E16:E16,0)</f>
        <v>86</v>
      </c>
      <c r="G16" s="44">
        <v>4</v>
      </c>
      <c r="H16" s="44">
        <v>4</v>
      </c>
      <c r="I16" s="44">
        <v>5</v>
      </c>
      <c r="J16" s="44">
        <v>4</v>
      </c>
      <c r="K16" s="44">
        <v>3</v>
      </c>
      <c r="L16" s="44">
        <v>4</v>
      </c>
      <c r="M16" s="44">
        <v>5</v>
      </c>
      <c r="N16" s="44">
        <v>5</v>
      </c>
      <c r="O16" s="44">
        <v>4</v>
      </c>
      <c r="P16" s="44">
        <v>5</v>
      </c>
      <c r="Q16" s="59">
        <f t="shared" si="0"/>
        <v>43</v>
      </c>
      <c r="R16" s="44">
        <v>4</v>
      </c>
      <c r="S16" s="44">
        <v>3</v>
      </c>
      <c r="T16" s="44">
        <v>4</v>
      </c>
      <c r="U16" s="44">
        <v>3</v>
      </c>
      <c r="V16" s="44">
        <v>4</v>
      </c>
      <c r="W16" s="44">
        <v>3</v>
      </c>
      <c r="X16" s="44">
        <v>4</v>
      </c>
      <c r="Y16" s="44">
        <v>3</v>
      </c>
      <c r="Z16" s="44">
        <v>4</v>
      </c>
      <c r="AA16" s="44">
        <v>4</v>
      </c>
      <c r="AB16" s="44">
        <v>3</v>
      </c>
      <c r="AC16" s="44">
        <v>2</v>
      </c>
      <c r="AD16" s="44">
        <v>3</v>
      </c>
      <c r="AE16" s="44">
        <v>4</v>
      </c>
      <c r="AF16" s="44">
        <v>4</v>
      </c>
      <c r="AG16" s="44">
        <v>5</v>
      </c>
      <c r="AH16" s="44">
        <v>5</v>
      </c>
      <c r="AI16" s="44">
        <v>3</v>
      </c>
      <c r="AJ16" s="44">
        <v>3</v>
      </c>
      <c r="AK16" s="60">
        <f t="shared" si="1"/>
        <v>68</v>
      </c>
      <c r="AL16" s="44">
        <v>5</v>
      </c>
      <c r="AM16" s="44">
        <v>4</v>
      </c>
      <c r="AN16" s="44">
        <v>4</v>
      </c>
      <c r="AO16" s="44">
        <v>3</v>
      </c>
      <c r="AP16" s="44">
        <v>5</v>
      </c>
      <c r="AQ16" s="44">
        <v>5</v>
      </c>
      <c r="AR16" s="44">
        <v>5</v>
      </c>
      <c r="AS16" s="44">
        <v>5</v>
      </c>
      <c r="AT16" s="44">
        <v>5</v>
      </c>
      <c r="AU16" s="61">
        <f t="shared" si="2"/>
        <v>41</v>
      </c>
    </row>
    <row r="17" spans="1:47" x14ac:dyDescent="0.25">
      <c r="A17" s="43">
        <v>16</v>
      </c>
      <c r="B17" s="42" t="s">
        <v>323</v>
      </c>
      <c r="C17" s="57" t="s">
        <v>512</v>
      </c>
      <c r="D17" s="57" t="s">
        <v>155</v>
      </c>
      <c r="E17" s="45">
        <f>VLOOKUP(B17,'Nilai Raport'!$B$2:$D$215,3,0)</f>
        <v>83.461538461538467</v>
      </c>
      <c r="F17" s="45" cm="1">
        <f t="array" ref="F17">ROUND(E17:E17,0)</f>
        <v>83</v>
      </c>
      <c r="G17" s="44">
        <v>5</v>
      </c>
      <c r="H17" s="44">
        <v>5</v>
      </c>
      <c r="I17" s="44">
        <v>4</v>
      </c>
      <c r="J17" s="44">
        <v>4</v>
      </c>
      <c r="K17" s="44">
        <v>5</v>
      </c>
      <c r="L17" s="44">
        <v>3</v>
      </c>
      <c r="M17" s="44">
        <v>4</v>
      </c>
      <c r="N17" s="44">
        <v>5</v>
      </c>
      <c r="O17" s="44">
        <v>5</v>
      </c>
      <c r="P17" s="44">
        <v>5</v>
      </c>
      <c r="Q17" s="59">
        <f t="shared" si="0"/>
        <v>45</v>
      </c>
      <c r="R17" s="44">
        <v>4</v>
      </c>
      <c r="S17" s="44">
        <v>4</v>
      </c>
      <c r="T17" s="44">
        <v>4</v>
      </c>
      <c r="U17" s="44">
        <v>4</v>
      </c>
      <c r="V17" s="44">
        <v>3</v>
      </c>
      <c r="W17" s="44">
        <v>5</v>
      </c>
      <c r="X17" s="44">
        <v>4</v>
      </c>
      <c r="Y17" s="44">
        <v>5</v>
      </c>
      <c r="Z17" s="44">
        <v>4</v>
      </c>
      <c r="AA17" s="44">
        <v>4</v>
      </c>
      <c r="AB17" s="44">
        <v>5</v>
      </c>
      <c r="AC17" s="44">
        <v>3</v>
      </c>
      <c r="AD17" s="44">
        <v>5</v>
      </c>
      <c r="AE17" s="44">
        <v>5</v>
      </c>
      <c r="AF17" s="44">
        <v>4</v>
      </c>
      <c r="AG17" s="44">
        <v>3</v>
      </c>
      <c r="AH17" s="44">
        <v>4</v>
      </c>
      <c r="AI17" s="44">
        <v>4</v>
      </c>
      <c r="AJ17" s="44">
        <v>2</v>
      </c>
      <c r="AK17" s="60">
        <f t="shared" si="1"/>
        <v>76</v>
      </c>
      <c r="AL17" s="44">
        <v>4</v>
      </c>
      <c r="AM17" s="44">
        <v>5</v>
      </c>
      <c r="AN17" s="44">
        <v>3</v>
      </c>
      <c r="AO17" s="44">
        <v>5</v>
      </c>
      <c r="AP17" s="44">
        <v>4</v>
      </c>
      <c r="AQ17" s="44">
        <v>3</v>
      </c>
      <c r="AR17" s="44">
        <v>4</v>
      </c>
      <c r="AS17" s="44">
        <v>4</v>
      </c>
      <c r="AT17" s="44">
        <v>5</v>
      </c>
      <c r="AU17" s="61">
        <f t="shared" si="2"/>
        <v>37</v>
      </c>
    </row>
    <row r="18" spans="1:47" x14ac:dyDescent="0.25">
      <c r="A18" s="43">
        <v>17</v>
      </c>
      <c r="B18" s="44" t="s">
        <v>308</v>
      </c>
      <c r="C18" s="57" t="s">
        <v>511</v>
      </c>
      <c r="D18" s="57" t="s">
        <v>155</v>
      </c>
      <c r="E18" s="45">
        <f>VLOOKUP(B18,'Nilai Raport'!$B$2:$D$215,3,0)</f>
        <v>86.769230769230774</v>
      </c>
      <c r="F18" s="45" cm="1">
        <f t="array" ref="F18">ROUND(E18:E18,0)</f>
        <v>87</v>
      </c>
      <c r="G18" s="44">
        <v>4</v>
      </c>
      <c r="H18" s="44">
        <v>5</v>
      </c>
      <c r="I18" s="44">
        <v>5</v>
      </c>
      <c r="J18" s="44">
        <v>4</v>
      </c>
      <c r="K18" s="44">
        <v>4</v>
      </c>
      <c r="L18" s="44">
        <v>4</v>
      </c>
      <c r="M18" s="44">
        <v>5</v>
      </c>
      <c r="N18" s="44">
        <v>4</v>
      </c>
      <c r="O18" s="44">
        <v>4</v>
      </c>
      <c r="P18" s="44">
        <v>5</v>
      </c>
      <c r="Q18" s="59">
        <f t="shared" si="0"/>
        <v>44</v>
      </c>
      <c r="R18" s="44">
        <v>3</v>
      </c>
      <c r="S18" s="44">
        <v>3</v>
      </c>
      <c r="T18" s="44">
        <v>3</v>
      </c>
      <c r="U18" s="44">
        <v>3</v>
      </c>
      <c r="V18" s="44">
        <v>4</v>
      </c>
      <c r="W18" s="44">
        <v>3</v>
      </c>
      <c r="X18" s="44">
        <v>4</v>
      </c>
      <c r="Y18" s="44">
        <v>4</v>
      </c>
      <c r="Z18" s="44">
        <v>3</v>
      </c>
      <c r="AA18" s="44">
        <v>4</v>
      </c>
      <c r="AB18" s="44">
        <v>4</v>
      </c>
      <c r="AC18" s="44">
        <v>4</v>
      </c>
      <c r="AD18" s="44">
        <v>4</v>
      </c>
      <c r="AE18" s="44">
        <v>4</v>
      </c>
      <c r="AF18" s="44">
        <v>4</v>
      </c>
      <c r="AG18" s="44">
        <v>4</v>
      </c>
      <c r="AH18" s="44">
        <v>5</v>
      </c>
      <c r="AI18" s="44">
        <v>3</v>
      </c>
      <c r="AJ18" s="44">
        <v>4</v>
      </c>
      <c r="AK18" s="60">
        <f t="shared" si="1"/>
        <v>70</v>
      </c>
      <c r="AL18" s="44">
        <v>5</v>
      </c>
      <c r="AM18" s="44">
        <v>5</v>
      </c>
      <c r="AN18" s="44">
        <v>5</v>
      </c>
      <c r="AO18" s="44">
        <v>5</v>
      </c>
      <c r="AP18" s="44">
        <v>5</v>
      </c>
      <c r="AQ18" s="44">
        <v>5</v>
      </c>
      <c r="AR18" s="44">
        <v>5</v>
      </c>
      <c r="AS18" s="44">
        <v>5</v>
      </c>
      <c r="AT18" s="44">
        <v>5</v>
      </c>
      <c r="AU18" s="61">
        <f t="shared" si="2"/>
        <v>45</v>
      </c>
    </row>
    <row r="19" spans="1:47" x14ac:dyDescent="0.25">
      <c r="A19" s="43">
        <v>18</v>
      </c>
      <c r="B19" s="42" t="s">
        <v>324</v>
      </c>
      <c r="C19" s="57" t="s">
        <v>511</v>
      </c>
      <c r="D19" s="57" t="s">
        <v>155</v>
      </c>
      <c r="E19" s="45">
        <f>VLOOKUP(B19,'Nilai Raport'!$B$2:$D$215,3,0)</f>
        <v>86.769230769230774</v>
      </c>
      <c r="F19" s="45" cm="1">
        <f t="array" ref="F19">ROUND(E19:E19,0)</f>
        <v>87</v>
      </c>
      <c r="G19" s="44">
        <v>4</v>
      </c>
      <c r="H19" s="44">
        <v>5</v>
      </c>
      <c r="I19" s="44">
        <v>5</v>
      </c>
      <c r="J19" s="44">
        <v>4</v>
      </c>
      <c r="K19" s="44">
        <v>3</v>
      </c>
      <c r="L19" s="44">
        <v>4</v>
      </c>
      <c r="M19" s="44">
        <v>4</v>
      </c>
      <c r="N19" s="44">
        <v>5</v>
      </c>
      <c r="O19" s="44">
        <v>5</v>
      </c>
      <c r="P19" s="44">
        <v>5</v>
      </c>
      <c r="Q19" s="59">
        <f t="shared" si="0"/>
        <v>44</v>
      </c>
      <c r="R19" s="44">
        <v>5</v>
      </c>
      <c r="S19" s="44">
        <v>4</v>
      </c>
      <c r="T19" s="44">
        <v>5</v>
      </c>
      <c r="U19" s="44">
        <v>5</v>
      </c>
      <c r="V19" s="44">
        <v>5</v>
      </c>
      <c r="W19" s="44">
        <v>5</v>
      </c>
      <c r="X19" s="44">
        <v>5</v>
      </c>
      <c r="Y19" s="44">
        <v>4</v>
      </c>
      <c r="Z19" s="44">
        <v>5</v>
      </c>
      <c r="AA19" s="44">
        <v>5</v>
      </c>
      <c r="AB19" s="44">
        <v>5</v>
      </c>
      <c r="AC19" s="44">
        <v>5</v>
      </c>
      <c r="AD19" s="44">
        <v>5</v>
      </c>
      <c r="AE19" s="44">
        <v>4</v>
      </c>
      <c r="AF19" s="44">
        <v>5</v>
      </c>
      <c r="AG19" s="44">
        <v>5</v>
      </c>
      <c r="AH19" s="44">
        <v>5</v>
      </c>
      <c r="AI19" s="44">
        <v>5</v>
      </c>
      <c r="AJ19" s="44">
        <v>5</v>
      </c>
      <c r="AK19" s="60">
        <f t="shared" si="1"/>
        <v>92</v>
      </c>
      <c r="AL19" s="44">
        <v>5</v>
      </c>
      <c r="AM19" s="44">
        <v>4</v>
      </c>
      <c r="AN19" s="44">
        <v>5</v>
      </c>
      <c r="AO19" s="44">
        <v>5</v>
      </c>
      <c r="AP19" s="44">
        <v>5</v>
      </c>
      <c r="AQ19" s="44">
        <v>5</v>
      </c>
      <c r="AR19" s="44">
        <v>5</v>
      </c>
      <c r="AS19" s="44">
        <v>5</v>
      </c>
      <c r="AT19" s="44">
        <v>5</v>
      </c>
      <c r="AU19" s="61">
        <f t="shared" si="2"/>
        <v>44</v>
      </c>
    </row>
    <row r="20" spans="1:47" x14ac:dyDescent="0.25">
      <c r="A20" s="43">
        <v>19</v>
      </c>
      <c r="B20" s="42" t="s">
        <v>325</v>
      </c>
      <c r="C20" s="57" t="s">
        <v>512</v>
      </c>
      <c r="D20" s="57" t="s">
        <v>155</v>
      </c>
      <c r="E20" s="45">
        <f>VLOOKUP(B20,'Nilai Raport'!$B$2:$D$215,3,0)</f>
        <v>86.15384615384616</v>
      </c>
      <c r="F20" s="45" cm="1">
        <f t="array" ref="F20">ROUND(E20:E20,0)</f>
        <v>86</v>
      </c>
      <c r="G20" s="44">
        <v>5</v>
      </c>
      <c r="H20" s="44">
        <v>5</v>
      </c>
      <c r="I20" s="44">
        <v>5</v>
      </c>
      <c r="J20" s="44">
        <v>5</v>
      </c>
      <c r="K20" s="44">
        <v>5</v>
      </c>
      <c r="L20" s="44">
        <v>4</v>
      </c>
      <c r="M20" s="44">
        <v>4</v>
      </c>
      <c r="N20" s="44">
        <v>5</v>
      </c>
      <c r="O20" s="44">
        <v>4</v>
      </c>
      <c r="P20" s="44">
        <v>5</v>
      </c>
      <c r="Q20" s="59">
        <f t="shared" si="0"/>
        <v>47</v>
      </c>
      <c r="R20" s="44">
        <v>4</v>
      </c>
      <c r="S20" s="44">
        <v>3</v>
      </c>
      <c r="T20" s="44">
        <v>5</v>
      </c>
      <c r="U20" s="44">
        <v>5</v>
      </c>
      <c r="V20" s="44">
        <v>4</v>
      </c>
      <c r="W20" s="44">
        <v>5</v>
      </c>
      <c r="X20" s="44">
        <v>5</v>
      </c>
      <c r="Y20" s="44">
        <v>5</v>
      </c>
      <c r="Z20" s="44">
        <v>5</v>
      </c>
      <c r="AA20" s="44">
        <v>5</v>
      </c>
      <c r="AB20" s="44">
        <v>5</v>
      </c>
      <c r="AC20" s="44">
        <v>5</v>
      </c>
      <c r="AD20" s="44">
        <v>3</v>
      </c>
      <c r="AE20" s="44">
        <v>4</v>
      </c>
      <c r="AF20" s="44">
        <v>3</v>
      </c>
      <c r="AG20" s="44">
        <v>5</v>
      </c>
      <c r="AH20" s="44">
        <v>5</v>
      </c>
      <c r="AI20" s="44">
        <v>4</v>
      </c>
      <c r="AJ20" s="44">
        <v>5</v>
      </c>
      <c r="AK20" s="60">
        <f t="shared" si="1"/>
        <v>85</v>
      </c>
      <c r="AL20" s="44">
        <v>4</v>
      </c>
      <c r="AM20" s="44">
        <v>5</v>
      </c>
      <c r="AN20" s="44">
        <v>5</v>
      </c>
      <c r="AO20" s="44">
        <v>5</v>
      </c>
      <c r="AP20" s="44">
        <v>4</v>
      </c>
      <c r="AQ20" s="44">
        <v>5</v>
      </c>
      <c r="AR20" s="44">
        <v>5</v>
      </c>
      <c r="AS20" s="44">
        <v>5</v>
      </c>
      <c r="AT20" s="44">
        <v>4</v>
      </c>
      <c r="AU20" s="61">
        <f t="shared" si="2"/>
        <v>42</v>
      </c>
    </row>
    <row r="21" spans="1:47" x14ac:dyDescent="0.25">
      <c r="A21" s="43">
        <v>20</v>
      </c>
      <c r="B21" s="44" t="s">
        <v>309</v>
      </c>
      <c r="C21" s="57" t="s">
        <v>511</v>
      </c>
      <c r="D21" s="57" t="s">
        <v>155</v>
      </c>
      <c r="E21" s="45">
        <f>VLOOKUP(B21,'Nilai Raport'!$B$2:$D$215,3,0)</f>
        <v>83.84615384615384</v>
      </c>
      <c r="F21" s="45" cm="1">
        <f t="array" ref="F21">ROUND(E21:E21,0)</f>
        <v>84</v>
      </c>
      <c r="G21" s="44">
        <v>4</v>
      </c>
      <c r="H21" s="44">
        <v>3</v>
      </c>
      <c r="I21" s="44">
        <v>4</v>
      </c>
      <c r="J21" s="44">
        <v>4</v>
      </c>
      <c r="K21" s="44">
        <v>3</v>
      </c>
      <c r="L21" s="44">
        <v>3</v>
      </c>
      <c r="M21" s="44">
        <v>3</v>
      </c>
      <c r="N21" s="44">
        <v>4</v>
      </c>
      <c r="O21" s="44">
        <v>3</v>
      </c>
      <c r="P21" s="44">
        <v>2</v>
      </c>
      <c r="Q21" s="59">
        <f t="shared" si="0"/>
        <v>33</v>
      </c>
      <c r="R21" s="44">
        <v>3</v>
      </c>
      <c r="S21" s="44">
        <v>2</v>
      </c>
      <c r="T21" s="44">
        <v>3</v>
      </c>
      <c r="U21" s="44">
        <v>3</v>
      </c>
      <c r="V21" s="44">
        <v>3</v>
      </c>
      <c r="W21" s="44">
        <v>3</v>
      </c>
      <c r="X21" s="44">
        <v>4</v>
      </c>
      <c r="Y21" s="44">
        <v>3</v>
      </c>
      <c r="Z21" s="44">
        <v>3</v>
      </c>
      <c r="AA21" s="44">
        <v>4</v>
      </c>
      <c r="AB21" s="44">
        <v>4</v>
      </c>
      <c r="AC21" s="44">
        <v>3</v>
      </c>
      <c r="AD21" s="44">
        <v>2</v>
      </c>
      <c r="AE21" s="44">
        <v>4</v>
      </c>
      <c r="AF21" s="44">
        <v>4</v>
      </c>
      <c r="AG21" s="44">
        <v>3</v>
      </c>
      <c r="AH21" s="44">
        <v>3</v>
      </c>
      <c r="AI21" s="44">
        <v>2</v>
      </c>
      <c r="AJ21" s="44">
        <v>3</v>
      </c>
      <c r="AK21" s="60">
        <f t="shared" si="1"/>
        <v>59</v>
      </c>
      <c r="AL21" s="44">
        <v>3</v>
      </c>
      <c r="AM21" s="44">
        <v>3</v>
      </c>
      <c r="AN21" s="44">
        <v>3</v>
      </c>
      <c r="AO21" s="44">
        <v>3</v>
      </c>
      <c r="AP21" s="44">
        <v>4</v>
      </c>
      <c r="AQ21" s="44">
        <v>4</v>
      </c>
      <c r="AR21" s="44">
        <v>3</v>
      </c>
      <c r="AS21" s="44">
        <v>3</v>
      </c>
      <c r="AT21" s="44">
        <v>3</v>
      </c>
      <c r="AU21" s="61">
        <f t="shared" si="2"/>
        <v>29</v>
      </c>
    </row>
    <row r="22" spans="1:47" x14ac:dyDescent="0.25">
      <c r="A22" s="43">
        <v>21</v>
      </c>
      <c r="B22" s="42" t="s">
        <v>326</v>
      </c>
      <c r="C22" s="57" t="s">
        <v>511</v>
      </c>
      <c r="D22" s="57" t="s">
        <v>155</v>
      </c>
      <c r="E22" s="45">
        <f>VLOOKUP(B22,'Nilai Raport'!$B$2:$D$215,3,0)</f>
        <v>82.692307692307693</v>
      </c>
      <c r="F22" s="45" cm="1">
        <f t="array" ref="F22">ROUND(E22:E22,0)</f>
        <v>83</v>
      </c>
      <c r="G22" s="44">
        <v>4</v>
      </c>
      <c r="H22" s="44">
        <v>4</v>
      </c>
      <c r="I22" s="44">
        <v>4</v>
      </c>
      <c r="J22" s="44">
        <v>3</v>
      </c>
      <c r="K22" s="44">
        <v>3</v>
      </c>
      <c r="L22" s="44">
        <v>4</v>
      </c>
      <c r="M22" s="44">
        <v>4</v>
      </c>
      <c r="N22" s="44">
        <v>4</v>
      </c>
      <c r="O22" s="44">
        <v>4</v>
      </c>
      <c r="P22" s="44">
        <v>3</v>
      </c>
      <c r="Q22" s="59">
        <f t="shared" si="0"/>
        <v>37</v>
      </c>
      <c r="R22" s="44">
        <v>3</v>
      </c>
      <c r="S22" s="44">
        <v>3</v>
      </c>
      <c r="T22" s="44">
        <v>3</v>
      </c>
      <c r="U22" s="44">
        <v>4</v>
      </c>
      <c r="V22" s="44">
        <v>4</v>
      </c>
      <c r="W22" s="44">
        <v>4</v>
      </c>
      <c r="X22" s="44">
        <v>4</v>
      </c>
      <c r="Y22" s="44">
        <v>3</v>
      </c>
      <c r="Z22" s="44">
        <v>5</v>
      </c>
      <c r="AA22" s="44">
        <v>4</v>
      </c>
      <c r="AB22" s="44">
        <v>4</v>
      </c>
      <c r="AC22" s="44">
        <v>4</v>
      </c>
      <c r="AD22" s="44">
        <v>3</v>
      </c>
      <c r="AE22" s="44">
        <v>4</v>
      </c>
      <c r="AF22" s="44">
        <v>4</v>
      </c>
      <c r="AG22" s="44">
        <v>4</v>
      </c>
      <c r="AH22" s="44">
        <v>4</v>
      </c>
      <c r="AI22" s="44">
        <v>3</v>
      </c>
      <c r="AJ22" s="44">
        <v>5</v>
      </c>
      <c r="AK22" s="60">
        <f t="shared" si="1"/>
        <v>72</v>
      </c>
      <c r="AL22" s="44">
        <v>3</v>
      </c>
      <c r="AM22" s="44">
        <v>3</v>
      </c>
      <c r="AN22" s="44">
        <v>4</v>
      </c>
      <c r="AO22" s="44">
        <v>3</v>
      </c>
      <c r="AP22" s="44">
        <v>5</v>
      </c>
      <c r="AQ22" s="44">
        <v>4</v>
      </c>
      <c r="AR22" s="44">
        <v>4</v>
      </c>
      <c r="AS22" s="44">
        <v>4</v>
      </c>
      <c r="AT22" s="44">
        <v>3</v>
      </c>
      <c r="AU22" s="61">
        <f t="shared" si="2"/>
        <v>33</v>
      </c>
    </row>
    <row r="23" spans="1:47" s="90" customFormat="1" x14ac:dyDescent="0.25">
      <c r="A23" s="85">
        <v>22</v>
      </c>
      <c r="B23" s="86" t="s">
        <v>185</v>
      </c>
      <c r="C23" s="87" t="s">
        <v>512</v>
      </c>
      <c r="D23" s="87" t="s">
        <v>155</v>
      </c>
      <c r="E23" s="88">
        <f>VLOOKUP(B23,'Nilai Raport'!$B$2:$D$215,3,0)</f>
        <v>85.384615384615387</v>
      </c>
      <c r="F23" s="88" cm="1">
        <f t="array" ref="F23">ROUND(E23:E23,0)</f>
        <v>85</v>
      </c>
      <c r="G23" s="86">
        <v>3</v>
      </c>
      <c r="H23" s="86">
        <v>5</v>
      </c>
      <c r="I23" s="86">
        <v>5</v>
      </c>
      <c r="J23" s="86">
        <v>5</v>
      </c>
      <c r="K23" s="86">
        <v>5</v>
      </c>
      <c r="L23" s="86">
        <v>4</v>
      </c>
      <c r="M23" s="86">
        <v>4</v>
      </c>
      <c r="N23" s="86">
        <v>5</v>
      </c>
      <c r="O23" s="86">
        <v>5</v>
      </c>
      <c r="P23" s="86">
        <v>5</v>
      </c>
      <c r="Q23" s="88">
        <f t="shared" si="0"/>
        <v>46</v>
      </c>
      <c r="R23" s="86">
        <v>4</v>
      </c>
      <c r="S23" s="86">
        <v>4</v>
      </c>
      <c r="T23" s="86">
        <v>4</v>
      </c>
      <c r="U23" s="86">
        <v>4</v>
      </c>
      <c r="V23" s="86">
        <v>5</v>
      </c>
      <c r="W23" s="86">
        <v>4</v>
      </c>
      <c r="X23" s="86">
        <v>3</v>
      </c>
      <c r="Y23" s="86">
        <v>5</v>
      </c>
      <c r="Z23" s="86">
        <v>3</v>
      </c>
      <c r="AA23" s="86">
        <v>4</v>
      </c>
      <c r="AB23" s="86">
        <v>4</v>
      </c>
      <c r="AC23" s="86">
        <v>4</v>
      </c>
      <c r="AD23" s="86">
        <v>2</v>
      </c>
      <c r="AE23" s="86">
        <v>3</v>
      </c>
      <c r="AF23" s="86">
        <v>4</v>
      </c>
      <c r="AG23" s="86">
        <v>4</v>
      </c>
      <c r="AH23" s="86">
        <v>4</v>
      </c>
      <c r="AI23" s="86">
        <v>4</v>
      </c>
      <c r="AJ23" s="86">
        <v>2</v>
      </c>
      <c r="AK23" s="87">
        <f t="shared" si="1"/>
        <v>71</v>
      </c>
      <c r="AL23" s="86">
        <v>5</v>
      </c>
      <c r="AM23" s="86">
        <v>5</v>
      </c>
      <c r="AN23" s="86">
        <v>5</v>
      </c>
      <c r="AO23" s="86">
        <v>5</v>
      </c>
      <c r="AP23" s="86">
        <v>5</v>
      </c>
      <c r="AQ23" s="86">
        <v>5</v>
      </c>
      <c r="AR23" s="86">
        <v>5</v>
      </c>
      <c r="AS23" s="86">
        <v>5</v>
      </c>
      <c r="AT23" s="86">
        <v>5</v>
      </c>
      <c r="AU23" s="89">
        <f t="shared" si="2"/>
        <v>45</v>
      </c>
    </row>
    <row r="24" spans="1:47" x14ac:dyDescent="0.25">
      <c r="A24" s="43">
        <v>23</v>
      </c>
      <c r="B24" s="44" t="s">
        <v>311</v>
      </c>
      <c r="C24" s="57" t="s">
        <v>512</v>
      </c>
      <c r="D24" s="57" t="s">
        <v>155</v>
      </c>
      <c r="E24" s="45">
        <f>VLOOKUP(B24,'Nilai Raport'!$B$2:$D$215,3,0)</f>
        <v>84.538461538461533</v>
      </c>
      <c r="F24" s="45" cm="1">
        <f t="array" ref="F24">ROUND(E24:E24,0)</f>
        <v>85</v>
      </c>
      <c r="G24" s="44">
        <v>3</v>
      </c>
      <c r="H24" s="44">
        <v>2</v>
      </c>
      <c r="I24" s="44">
        <v>3</v>
      </c>
      <c r="J24" s="44">
        <v>3</v>
      </c>
      <c r="K24" s="44">
        <v>3</v>
      </c>
      <c r="L24" s="44">
        <v>3</v>
      </c>
      <c r="M24" s="44">
        <v>3</v>
      </c>
      <c r="N24" s="44">
        <v>3</v>
      </c>
      <c r="O24" s="44">
        <v>3</v>
      </c>
      <c r="P24" s="44">
        <v>1</v>
      </c>
      <c r="Q24" s="59">
        <f t="shared" si="0"/>
        <v>27</v>
      </c>
      <c r="R24" s="44">
        <v>3</v>
      </c>
      <c r="S24" s="44">
        <v>3</v>
      </c>
      <c r="T24" s="44">
        <v>3</v>
      </c>
      <c r="U24" s="44">
        <v>3</v>
      </c>
      <c r="V24" s="44">
        <v>4</v>
      </c>
      <c r="W24" s="44">
        <v>3</v>
      </c>
      <c r="X24" s="44">
        <v>3</v>
      </c>
      <c r="Y24" s="44">
        <v>3</v>
      </c>
      <c r="Z24" s="44">
        <v>2</v>
      </c>
      <c r="AA24" s="44">
        <v>3</v>
      </c>
      <c r="AB24" s="44">
        <v>3</v>
      </c>
      <c r="AC24" s="44">
        <v>3</v>
      </c>
      <c r="AD24" s="44">
        <v>3</v>
      </c>
      <c r="AE24" s="44">
        <v>4</v>
      </c>
      <c r="AF24" s="44">
        <v>4</v>
      </c>
      <c r="AG24" s="44">
        <v>4</v>
      </c>
      <c r="AH24" s="44">
        <v>3</v>
      </c>
      <c r="AI24" s="44">
        <v>3</v>
      </c>
      <c r="AJ24" s="44">
        <v>3</v>
      </c>
      <c r="AK24" s="60">
        <f t="shared" si="1"/>
        <v>60</v>
      </c>
      <c r="AL24" s="44">
        <v>5</v>
      </c>
      <c r="AM24" s="44">
        <v>3</v>
      </c>
      <c r="AN24" s="44">
        <v>3</v>
      </c>
      <c r="AO24" s="44">
        <v>4</v>
      </c>
      <c r="AP24" s="44">
        <v>4</v>
      </c>
      <c r="AQ24" s="44">
        <v>3</v>
      </c>
      <c r="AR24" s="44">
        <v>3</v>
      </c>
      <c r="AS24" s="44">
        <v>4</v>
      </c>
      <c r="AT24" s="44">
        <v>5</v>
      </c>
      <c r="AU24" s="61">
        <f t="shared" si="2"/>
        <v>34</v>
      </c>
    </row>
    <row r="25" spans="1:47" x14ac:dyDescent="0.25">
      <c r="A25" s="43">
        <v>24</v>
      </c>
      <c r="B25" s="50" t="s">
        <v>327</v>
      </c>
      <c r="C25" s="56" t="s">
        <v>512</v>
      </c>
      <c r="D25" s="56" t="s">
        <v>123</v>
      </c>
      <c r="E25" s="53">
        <f>VLOOKUP(B25,'Nilai Raport'!$B$2:$D$215,3,0)</f>
        <v>84.461538461538467</v>
      </c>
      <c r="F25" s="45" cm="1">
        <f t="array" ref="F25">ROUND(E25:E25,0)</f>
        <v>84</v>
      </c>
      <c r="G25" s="50">
        <v>3</v>
      </c>
      <c r="H25" s="50">
        <v>3</v>
      </c>
      <c r="I25" s="50">
        <v>3</v>
      </c>
      <c r="J25" s="50">
        <v>4</v>
      </c>
      <c r="K25" s="50">
        <v>2</v>
      </c>
      <c r="L25" s="50">
        <v>3</v>
      </c>
      <c r="M25" s="50">
        <v>3</v>
      </c>
      <c r="N25" s="50">
        <v>3</v>
      </c>
      <c r="O25" s="50">
        <v>2</v>
      </c>
      <c r="P25" s="50">
        <v>5</v>
      </c>
      <c r="Q25" s="45">
        <f t="shared" si="0"/>
        <v>31</v>
      </c>
      <c r="R25" s="50">
        <v>3</v>
      </c>
      <c r="S25" s="50">
        <v>3</v>
      </c>
      <c r="T25" s="50">
        <v>3</v>
      </c>
      <c r="U25" s="50">
        <v>3</v>
      </c>
      <c r="V25" s="50">
        <v>3</v>
      </c>
      <c r="W25" s="50">
        <v>3</v>
      </c>
      <c r="X25" s="50">
        <v>3</v>
      </c>
      <c r="Y25" s="50">
        <v>3</v>
      </c>
      <c r="Z25" s="50">
        <v>5</v>
      </c>
      <c r="AA25" s="50">
        <v>3</v>
      </c>
      <c r="AB25" s="50">
        <v>3</v>
      </c>
      <c r="AC25" s="50">
        <v>4</v>
      </c>
      <c r="AD25" s="50">
        <v>4</v>
      </c>
      <c r="AE25" s="50">
        <v>5</v>
      </c>
      <c r="AF25" s="50">
        <v>5</v>
      </c>
      <c r="AG25" s="50">
        <v>4</v>
      </c>
      <c r="AH25" s="50">
        <v>4</v>
      </c>
      <c r="AI25" s="50">
        <v>3</v>
      </c>
      <c r="AJ25" s="50">
        <v>4</v>
      </c>
      <c r="AK25" s="57">
        <f t="shared" si="1"/>
        <v>68</v>
      </c>
      <c r="AL25" s="50">
        <v>5</v>
      </c>
      <c r="AM25" s="50">
        <v>5</v>
      </c>
      <c r="AN25" s="50">
        <v>4</v>
      </c>
      <c r="AO25" s="50">
        <v>5</v>
      </c>
      <c r="AP25" s="50">
        <v>5</v>
      </c>
      <c r="AQ25" s="50">
        <v>5</v>
      </c>
      <c r="AR25" s="50">
        <v>5</v>
      </c>
      <c r="AS25" s="50">
        <v>5</v>
      </c>
      <c r="AT25" s="50">
        <v>5</v>
      </c>
      <c r="AU25" s="39">
        <f t="shared" si="2"/>
        <v>44</v>
      </c>
    </row>
    <row r="26" spans="1:47" x14ac:dyDescent="0.25">
      <c r="A26" s="43">
        <v>25</v>
      </c>
      <c r="B26" s="49" t="s">
        <v>349</v>
      </c>
      <c r="C26" s="55" t="s">
        <v>512</v>
      </c>
      <c r="D26" s="55" t="s">
        <v>123</v>
      </c>
      <c r="E26" s="52">
        <f>VLOOKUP(B26,'Nilai Raport'!$B$2:$D$215,3,0)</f>
        <v>80.538461538461533</v>
      </c>
      <c r="F26" s="45" cm="1">
        <f t="array" ref="F26">ROUND(E26:E26,0)</f>
        <v>81</v>
      </c>
      <c r="G26" s="50">
        <v>3</v>
      </c>
      <c r="H26" s="49">
        <v>3</v>
      </c>
      <c r="I26" s="49">
        <v>3</v>
      </c>
      <c r="J26" s="50">
        <v>4</v>
      </c>
      <c r="K26" s="50">
        <v>3</v>
      </c>
      <c r="L26" s="50">
        <v>2</v>
      </c>
      <c r="M26" s="50">
        <v>4</v>
      </c>
      <c r="N26" s="49">
        <v>3</v>
      </c>
      <c r="O26" s="49">
        <v>4</v>
      </c>
      <c r="P26" s="50">
        <v>3</v>
      </c>
      <c r="Q26" s="59">
        <f t="shared" si="0"/>
        <v>32</v>
      </c>
      <c r="R26" s="50">
        <v>4</v>
      </c>
      <c r="S26" s="50">
        <v>3</v>
      </c>
      <c r="T26" s="50">
        <v>3</v>
      </c>
      <c r="U26" s="50">
        <v>3</v>
      </c>
      <c r="V26" s="50">
        <v>4</v>
      </c>
      <c r="W26" s="50">
        <v>3</v>
      </c>
      <c r="X26" s="50">
        <v>3</v>
      </c>
      <c r="Y26" s="50">
        <v>3</v>
      </c>
      <c r="Z26" s="50">
        <v>3</v>
      </c>
      <c r="AA26" s="50">
        <v>3</v>
      </c>
      <c r="AB26" s="50">
        <v>4</v>
      </c>
      <c r="AC26" s="50">
        <v>4</v>
      </c>
      <c r="AD26" s="50">
        <v>3</v>
      </c>
      <c r="AE26" s="50">
        <v>5</v>
      </c>
      <c r="AF26" s="50">
        <v>4</v>
      </c>
      <c r="AG26" s="50">
        <v>4</v>
      </c>
      <c r="AH26" s="49">
        <v>3</v>
      </c>
      <c r="AI26" s="50">
        <v>3</v>
      </c>
      <c r="AJ26" s="50">
        <v>4</v>
      </c>
      <c r="AK26" s="60">
        <f t="shared" si="1"/>
        <v>66</v>
      </c>
      <c r="AL26" s="49">
        <v>4</v>
      </c>
      <c r="AM26" s="50">
        <v>5</v>
      </c>
      <c r="AN26" s="50">
        <v>3</v>
      </c>
      <c r="AO26" s="49">
        <v>4</v>
      </c>
      <c r="AP26" s="49">
        <v>4</v>
      </c>
      <c r="AQ26" s="50">
        <v>3</v>
      </c>
      <c r="AR26" s="50">
        <v>3</v>
      </c>
      <c r="AS26" s="49">
        <v>3</v>
      </c>
      <c r="AT26" s="49">
        <v>3</v>
      </c>
      <c r="AU26" s="61">
        <f t="shared" si="2"/>
        <v>32</v>
      </c>
    </row>
    <row r="27" spans="1:47" x14ac:dyDescent="0.25">
      <c r="A27" s="43">
        <v>26</v>
      </c>
      <c r="B27" s="49" t="s">
        <v>329</v>
      </c>
      <c r="C27" s="55" t="s">
        <v>512</v>
      </c>
      <c r="D27" s="55" t="s">
        <v>123</v>
      </c>
      <c r="E27" s="52">
        <f>VLOOKUP(B27,'Nilai Raport'!$B$2:$D$215,3,0)</f>
        <v>81.84615384615384</v>
      </c>
      <c r="F27" s="45" cm="1">
        <f t="array" ref="F27">ROUND(E27:E27,0)</f>
        <v>82</v>
      </c>
      <c r="G27" s="50">
        <v>5</v>
      </c>
      <c r="H27" s="49">
        <v>5</v>
      </c>
      <c r="I27" s="49">
        <v>5</v>
      </c>
      <c r="J27" s="50">
        <v>4</v>
      </c>
      <c r="K27" s="50">
        <v>5</v>
      </c>
      <c r="L27" s="50">
        <v>5</v>
      </c>
      <c r="M27" s="50">
        <v>5</v>
      </c>
      <c r="N27" s="49">
        <v>5</v>
      </c>
      <c r="O27" s="49">
        <v>5</v>
      </c>
      <c r="P27" s="50">
        <v>5</v>
      </c>
      <c r="Q27" s="59">
        <f t="shared" si="0"/>
        <v>49</v>
      </c>
      <c r="R27" s="50">
        <v>5</v>
      </c>
      <c r="S27" s="50">
        <v>4</v>
      </c>
      <c r="T27" s="50">
        <v>5</v>
      </c>
      <c r="U27" s="50">
        <v>5</v>
      </c>
      <c r="V27" s="50">
        <v>5</v>
      </c>
      <c r="W27" s="50">
        <v>5</v>
      </c>
      <c r="X27" s="50">
        <v>4</v>
      </c>
      <c r="Y27" s="50">
        <v>5</v>
      </c>
      <c r="Z27" s="50">
        <v>5</v>
      </c>
      <c r="AA27" s="50">
        <v>5</v>
      </c>
      <c r="AB27" s="50">
        <v>4</v>
      </c>
      <c r="AC27" s="50">
        <v>5</v>
      </c>
      <c r="AD27" s="50">
        <v>5</v>
      </c>
      <c r="AE27" s="50">
        <v>5</v>
      </c>
      <c r="AF27" s="50">
        <v>4</v>
      </c>
      <c r="AG27" s="50">
        <v>5</v>
      </c>
      <c r="AH27" s="49">
        <v>5</v>
      </c>
      <c r="AI27" s="50">
        <v>5</v>
      </c>
      <c r="AJ27" s="50">
        <v>4</v>
      </c>
      <c r="AK27" s="60">
        <f t="shared" si="1"/>
        <v>90</v>
      </c>
      <c r="AL27" s="49">
        <v>4</v>
      </c>
      <c r="AM27" s="50">
        <v>5</v>
      </c>
      <c r="AN27" s="50">
        <v>4</v>
      </c>
      <c r="AO27" s="49">
        <v>5</v>
      </c>
      <c r="AP27" s="49">
        <v>5</v>
      </c>
      <c r="AQ27" s="50">
        <v>5</v>
      </c>
      <c r="AR27" s="50">
        <v>5</v>
      </c>
      <c r="AS27" s="49">
        <v>5</v>
      </c>
      <c r="AT27" s="49">
        <v>5</v>
      </c>
      <c r="AU27" s="61">
        <f t="shared" si="2"/>
        <v>43</v>
      </c>
    </row>
    <row r="28" spans="1:47" x14ac:dyDescent="0.25">
      <c r="A28" s="43">
        <v>27</v>
      </c>
      <c r="B28" s="48" t="s">
        <v>350</v>
      </c>
      <c r="C28" s="54" t="s">
        <v>512</v>
      </c>
      <c r="D28" s="54" t="s">
        <v>123</v>
      </c>
      <c r="E28" s="52">
        <f>VLOOKUP(B28,'Nilai Raport'!$B$2:$D$215,3,0)</f>
        <v>81.07692307692308</v>
      </c>
      <c r="F28" s="45" cm="1">
        <f t="array" ref="F28">ROUND(E28:E28,0)</f>
        <v>81</v>
      </c>
      <c r="G28" s="50">
        <v>3</v>
      </c>
      <c r="H28" s="48">
        <v>4</v>
      </c>
      <c r="I28" s="48">
        <v>4</v>
      </c>
      <c r="J28" s="50">
        <v>3</v>
      </c>
      <c r="K28" s="50">
        <v>3</v>
      </c>
      <c r="L28" s="50">
        <v>3</v>
      </c>
      <c r="M28" s="50">
        <v>3</v>
      </c>
      <c r="N28" s="48">
        <v>4</v>
      </c>
      <c r="O28" s="48">
        <v>4</v>
      </c>
      <c r="P28" s="50">
        <v>3</v>
      </c>
      <c r="Q28" s="59">
        <f t="shared" si="0"/>
        <v>34</v>
      </c>
      <c r="R28" s="50">
        <v>3</v>
      </c>
      <c r="S28" s="50">
        <v>3</v>
      </c>
      <c r="T28" s="50">
        <v>2</v>
      </c>
      <c r="U28" s="50">
        <v>4</v>
      </c>
      <c r="V28" s="50">
        <v>2</v>
      </c>
      <c r="W28" s="50">
        <v>3</v>
      </c>
      <c r="X28" s="50">
        <v>3</v>
      </c>
      <c r="Y28" s="50">
        <v>2</v>
      </c>
      <c r="Z28" s="50">
        <v>3</v>
      </c>
      <c r="AA28" s="50">
        <v>4</v>
      </c>
      <c r="AB28" s="50">
        <v>3</v>
      </c>
      <c r="AC28" s="50">
        <v>3</v>
      </c>
      <c r="AD28" s="50">
        <v>3</v>
      </c>
      <c r="AE28" s="50">
        <v>2</v>
      </c>
      <c r="AF28" s="50">
        <v>3</v>
      </c>
      <c r="AG28" s="50">
        <v>3</v>
      </c>
      <c r="AH28" s="48">
        <v>4</v>
      </c>
      <c r="AI28" s="50">
        <v>2</v>
      </c>
      <c r="AJ28" s="50">
        <v>4</v>
      </c>
      <c r="AK28" s="60">
        <f t="shared" si="1"/>
        <v>56</v>
      </c>
      <c r="AL28" s="48">
        <v>3</v>
      </c>
      <c r="AM28" s="50">
        <v>3</v>
      </c>
      <c r="AN28" s="50">
        <v>3</v>
      </c>
      <c r="AO28" s="48">
        <v>4</v>
      </c>
      <c r="AP28" s="48">
        <v>4</v>
      </c>
      <c r="AQ28" s="50">
        <v>3</v>
      </c>
      <c r="AR28" s="50">
        <v>4</v>
      </c>
      <c r="AS28" s="48">
        <v>3</v>
      </c>
      <c r="AT28" s="48">
        <v>5</v>
      </c>
      <c r="AU28" s="61">
        <f t="shared" si="2"/>
        <v>32</v>
      </c>
    </row>
    <row r="29" spans="1:47" x14ac:dyDescent="0.25">
      <c r="A29" s="43">
        <v>28</v>
      </c>
      <c r="B29" s="49" t="s">
        <v>351</v>
      </c>
      <c r="C29" s="55" t="s">
        <v>512</v>
      </c>
      <c r="D29" s="55" t="s">
        <v>123</v>
      </c>
      <c r="E29" s="52">
        <f>VLOOKUP(B29,'Nilai Raport'!$B$2:$D$215,3,0)</f>
        <v>81.92307692307692</v>
      </c>
      <c r="F29" s="45" cm="1">
        <f t="array" ref="F29">ROUND(E29:E29,0)</f>
        <v>82</v>
      </c>
      <c r="G29" s="50">
        <v>4</v>
      </c>
      <c r="H29" s="49">
        <v>5</v>
      </c>
      <c r="I29" s="49">
        <v>5</v>
      </c>
      <c r="J29" s="50">
        <v>5</v>
      </c>
      <c r="K29" s="50">
        <v>5</v>
      </c>
      <c r="L29" s="50">
        <v>3</v>
      </c>
      <c r="M29" s="50">
        <v>4</v>
      </c>
      <c r="N29" s="49">
        <v>5</v>
      </c>
      <c r="O29" s="49">
        <v>5</v>
      </c>
      <c r="P29" s="50">
        <v>5</v>
      </c>
      <c r="Q29" s="59">
        <f t="shared" si="0"/>
        <v>46</v>
      </c>
      <c r="R29" s="50">
        <v>4</v>
      </c>
      <c r="S29" s="50">
        <v>4</v>
      </c>
      <c r="T29" s="50">
        <v>4</v>
      </c>
      <c r="U29" s="50">
        <v>5</v>
      </c>
      <c r="V29" s="50">
        <v>5</v>
      </c>
      <c r="W29" s="50">
        <v>5</v>
      </c>
      <c r="X29" s="50">
        <v>4</v>
      </c>
      <c r="Y29" s="50">
        <v>5</v>
      </c>
      <c r="Z29" s="50">
        <v>4</v>
      </c>
      <c r="AA29" s="50">
        <v>5</v>
      </c>
      <c r="AB29" s="50">
        <v>5</v>
      </c>
      <c r="AC29" s="50">
        <v>4</v>
      </c>
      <c r="AD29" s="50">
        <v>4</v>
      </c>
      <c r="AE29" s="50">
        <v>5</v>
      </c>
      <c r="AF29" s="50">
        <v>4</v>
      </c>
      <c r="AG29" s="50">
        <v>5</v>
      </c>
      <c r="AH29" s="49">
        <v>5</v>
      </c>
      <c r="AI29" s="50">
        <v>5</v>
      </c>
      <c r="AJ29" s="50">
        <v>5</v>
      </c>
      <c r="AK29" s="60">
        <f t="shared" si="1"/>
        <v>87</v>
      </c>
      <c r="AL29" s="49">
        <v>5</v>
      </c>
      <c r="AM29" s="50">
        <v>5</v>
      </c>
      <c r="AN29" s="50">
        <v>4</v>
      </c>
      <c r="AO29" s="49">
        <v>4</v>
      </c>
      <c r="AP29" s="49">
        <v>4</v>
      </c>
      <c r="AQ29" s="50">
        <v>4</v>
      </c>
      <c r="AR29" s="50">
        <v>4</v>
      </c>
      <c r="AS29" s="49">
        <v>4</v>
      </c>
      <c r="AT29" s="49">
        <v>4</v>
      </c>
      <c r="AU29" s="61">
        <f t="shared" si="2"/>
        <v>38</v>
      </c>
    </row>
    <row r="30" spans="1:47" x14ac:dyDescent="0.25">
      <c r="A30" s="43">
        <v>29</v>
      </c>
      <c r="B30" s="48" t="s">
        <v>352</v>
      </c>
      <c r="C30" s="54" t="s">
        <v>512</v>
      </c>
      <c r="D30" s="54" t="s">
        <v>123</v>
      </c>
      <c r="E30" s="52">
        <f>VLOOKUP(B30,'Nilai Raport'!$B$2:$D$215,3,0)</f>
        <v>84.538461538461533</v>
      </c>
      <c r="F30" s="45" cm="1">
        <f t="array" ref="F30">ROUND(E30:E30,0)</f>
        <v>85</v>
      </c>
      <c r="G30" s="50">
        <v>5</v>
      </c>
      <c r="H30" s="48">
        <v>5</v>
      </c>
      <c r="I30" s="48">
        <v>5</v>
      </c>
      <c r="J30" s="50">
        <v>5</v>
      </c>
      <c r="K30" s="50">
        <v>5</v>
      </c>
      <c r="L30" s="50">
        <v>4</v>
      </c>
      <c r="M30" s="50">
        <v>5</v>
      </c>
      <c r="N30" s="48">
        <v>5</v>
      </c>
      <c r="O30" s="48">
        <v>5</v>
      </c>
      <c r="P30" s="50">
        <v>5</v>
      </c>
      <c r="Q30" s="59">
        <f t="shared" si="0"/>
        <v>49</v>
      </c>
      <c r="R30" s="50">
        <v>5</v>
      </c>
      <c r="S30" s="50">
        <v>5</v>
      </c>
      <c r="T30" s="50">
        <v>5</v>
      </c>
      <c r="U30" s="50">
        <v>5</v>
      </c>
      <c r="V30" s="50">
        <v>5</v>
      </c>
      <c r="W30" s="50">
        <v>5</v>
      </c>
      <c r="X30" s="50">
        <v>5</v>
      </c>
      <c r="Y30" s="50">
        <v>5</v>
      </c>
      <c r="Z30" s="50">
        <v>5</v>
      </c>
      <c r="AA30" s="50">
        <v>5</v>
      </c>
      <c r="AB30" s="50">
        <v>5</v>
      </c>
      <c r="AC30" s="50">
        <v>5</v>
      </c>
      <c r="AD30" s="50">
        <v>5</v>
      </c>
      <c r="AE30" s="50">
        <v>5</v>
      </c>
      <c r="AF30" s="50">
        <v>5</v>
      </c>
      <c r="AG30" s="50">
        <v>5</v>
      </c>
      <c r="AH30" s="48">
        <v>5</v>
      </c>
      <c r="AI30" s="50">
        <v>5</v>
      </c>
      <c r="AJ30" s="50">
        <v>5</v>
      </c>
      <c r="AK30" s="60">
        <f t="shared" si="1"/>
        <v>95</v>
      </c>
      <c r="AL30" s="48">
        <v>5</v>
      </c>
      <c r="AM30" s="50">
        <v>5</v>
      </c>
      <c r="AN30" s="50">
        <v>5</v>
      </c>
      <c r="AO30" s="48">
        <v>5</v>
      </c>
      <c r="AP30" s="48">
        <v>5</v>
      </c>
      <c r="AQ30" s="50">
        <v>5</v>
      </c>
      <c r="AR30" s="50">
        <v>5</v>
      </c>
      <c r="AS30" s="48">
        <v>5</v>
      </c>
      <c r="AT30" s="48">
        <v>5</v>
      </c>
      <c r="AU30" s="61">
        <f t="shared" si="2"/>
        <v>45</v>
      </c>
    </row>
    <row r="31" spans="1:47" x14ac:dyDescent="0.25">
      <c r="A31" s="43">
        <v>30</v>
      </c>
      <c r="B31" s="50" t="s">
        <v>330</v>
      </c>
      <c r="C31" s="56" t="s">
        <v>512</v>
      </c>
      <c r="D31" s="56" t="s">
        <v>123</v>
      </c>
      <c r="E31" s="53">
        <f>VLOOKUP(B31,'Nilai Raport'!$B$2:$D$215,3,0)</f>
        <v>81.84615384615384</v>
      </c>
      <c r="F31" s="45" cm="1">
        <f t="array" ref="F31">ROUND(E31:E31,0)</f>
        <v>82</v>
      </c>
      <c r="G31" s="50">
        <v>4</v>
      </c>
      <c r="H31" s="50">
        <v>4</v>
      </c>
      <c r="I31" s="50">
        <v>4</v>
      </c>
      <c r="J31" s="50">
        <v>4</v>
      </c>
      <c r="K31" s="50">
        <v>4</v>
      </c>
      <c r="L31" s="50">
        <v>3</v>
      </c>
      <c r="M31" s="50">
        <v>4</v>
      </c>
      <c r="N31" s="50">
        <v>4</v>
      </c>
      <c r="O31" s="50">
        <v>4</v>
      </c>
      <c r="P31" s="50">
        <v>4</v>
      </c>
      <c r="Q31" s="59">
        <f t="shared" si="0"/>
        <v>39</v>
      </c>
      <c r="R31" s="50">
        <v>4</v>
      </c>
      <c r="S31" s="50">
        <v>4</v>
      </c>
      <c r="T31" s="50">
        <v>4</v>
      </c>
      <c r="U31" s="50">
        <v>4</v>
      </c>
      <c r="V31" s="50">
        <v>4</v>
      </c>
      <c r="W31" s="50">
        <v>3</v>
      </c>
      <c r="X31" s="50">
        <v>4</v>
      </c>
      <c r="Y31" s="50">
        <v>4</v>
      </c>
      <c r="Z31" s="50">
        <v>4</v>
      </c>
      <c r="AA31" s="50">
        <v>4</v>
      </c>
      <c r="AB31" s="50">
        <v>4</v>
      </c>
      <c r="AC31" s="50">
        <v>4</v>
      </c>
      <c r="AD31" s="50">
        <v>4</v>
      </c>
      <c r="AE31" s="50">
        <v>4</v>
      </c>
      <c r="AF31" s="50">
        <v>4</v>
      </c>
      <c r="AG31" s="50">
        <v>4</v>
      </c>
      <c r="AH31" s="50">
        <v>4</v>
      </c>
      <c r="AI31" s="50">
        <v>3</v>
      </c>
      <c r="AJ31" s="50">
        <v>4</v>
      </c>
      <c r="AK31" s="60">
        <f t="shared" si="1"/>
        <v>74</v>
      </c>
      <c r="AL31" s="50">
        <v>4</v>
      </c>
      <c r="AM31" s="50">
        <v>3</v>
      </c>
      <c r="AN31" s="50">
        <v>4</v>
      </c>
      <c r="AO31" s="50">
        <v>4</v>
      </c>
      <c r="AP31" s="50">
        <v>4</v>
      </c>
      <c r="AQ31" s="50">
        <v>3</v>
      </c>
      <c r="AR31" s="50">
        <v>4</v>
      </c>
      <c r="AS31" s="50">
        <v>4</v>
      </c>
      <c r="AT31" s="50">
        <v>4</v>
      </c>
      <c r="AU31" s="61">
        <f t="shared" si="2"/>
        <v>34</v>
      </c>
    </row>
    <row r="32" spans="1:47" x14ac:dyDescent="0.25">
      <c r="A32" s="43">
        <v>31</v>
      </c>
      <c r="B32" s="49" t="s">
        <v>358</v>
      </c>
      <c r="C32" s="55" t="s">
        <v>512</v>
      </c>
      <c r="D32" s="55" t="s">
        <v>123</v>
      </c>
      <c r="E32" s="52">
        <f>VLOOKUP(B32,'Nilai Raport'!$B$2:$D$215,3,0)</f>
        <v>83.769230769230774</v>
      </c>
      <c r="F32" s="45" cm="1">
        <f t="array" ref="F32">ROUND(E32:E32,0)</f>
        <v>84</v>
      </c>
      <c r="G32" s="50">
        <v>5</v>
      </c>
      <c r="H32" s="49">
        <v>5</v>
      </c>
      <c r="I32" s="49">
        <v>5</v>
      </c>
      <c r="J32" s="50">
        <v>5</v>
      </c>
      <c r="K32" s="50">
        <v>5</v>
      </c>
      <c r="L32" s="50">
        <v>4</v>
      </c>
      <c r="M32" s="50">
        <v>5</v>
      </c>
      <c r="N32" s="49">
        <v>5</v>
      </c>
      <c r="O32" s="49">
        <v>5</v>
      </c>
      <c r="P32" s="50">
        <v>5</v>
      </c>
      <c r="Q32" s="59">
        <f t="shared" si="0"/>
        <v>49</v>
      </c>
      <c r="R32" s="50">
        <v>4</v>
      </c>
      <c r="S32" s="50">
        <v>5</v>
      </c>
      <c r="T32" s="50">
        <v>5</v>
      </c>
      <c r="U32" s="50">
        <v>5</v>
      </c>
      <c r="V32" s="50">
        <v>5</v>
      </c>
      <c r="W32" s="50">
        <v>5</v>
      </c>
      <c r="X32" s="50">
        <v>4</v>
      </c>
      <c r="Y32" s="50">
        <v>4</v>
      </c>
      <c r="Z32" s="50">
        <v>4</v>
      </c>
      <c r="AA32" s="50">
        <v>5</v>
      </c>
      <c r="AB32" s="50">
        <v>5</v>
      </c>
      <c r="AC32" s="50">
        <v>5</v>
      </c>
      <c r="AD32" s="50">
        <v>4</v>
      </c>
      <c r="AE32" s="50">
        <v>5</v>
      </c>
      <c r="AF32" s="50">
        <v>5</v>
      </c>
      <c r="AG32" s="50">
        <v>5</v>
      </c>
      <c r="AH32" s="49">
        <v>5</v>
      </c>
      <c r="AI32" s="50">
        <v>5</v>
      </c>
      <c r="AJ32" s="50">
        <v>5</v>
      </c>
      <c r="AK32" s="60">
        <f t="shared" si="1"/>
        <v>90</v>
      </c>
      <c r="AL32" s="49">
        <v>5</v>
      </c>
      <c r="AM32" s="50">
        <v>4</v>
      </c>
      <c r="AN32" s="50">
        <v>4</v>
      </c>
      <c r="AO32" s="49">
        <v>5</v>
      </c>
      <c r="AP32" s="49">
        <v>5</v>
      </c>
      <c r="AQ32" s="50">
        <v>5</v>
      </c>
      <c r="AR32" s="50">
        <v>5</v>
      </c>
      <c r="AS32" s="49">
        <v>5</v>
      </c>
      <c r="AT32" s="49">
        <v>5</v>
      </c>
      <c r="AU32" s="61">
        <f t="shared" si="2"/>
        <v>43</v>
      </c>
    </row>
    <row r="33" spans="1:47" x14ac:dyDescent="0.25">
      <c r="A33" s="43">
        <v>32</v>
      </c>
      <c r="B33" s="48" t="s">
        <v>360</v>
      </c>
      <c r="C33" s="54" t="s">
        <v>512</v>
      </c>
      <c r="D33" s="54" t="s">
        <v>123</v>
      </c>
      <c r="E33" s="52">
        <f>VLOOKUP(B33,'Nilai Raport'!$B$2:$D$215,3,0)</f>
        <v>82.307692307692307</v>
      </c>
      <c r="F33" s="45" cm="1">
        <f t="array" ref="F33">ROUND(E33:E33,0)</f>
        <v>82</v>
      </c>
      <c r="G33" s="50">
        <v>5</v>
      </c>
      <c r="H33" s="48">
        <v>4</v>
      </c>
      <c r="I33" s="48">
        <v>4</v>
      </c>
      <c r="J33" s="50">
        <v>4</v>
      </c>
      <c r="K33" s="50">
        <v>3</v>
      </c>
      <c r="L33" s="50">
        <v>3</v>
      </c>
      <c r="M33" s="50">
        <v>4</v>
      </c>
      <c r="N33" s="48">
        <v>4</v>
      </c>
      <c r="O33" s="48">
        <v>4</v>
      </c>
      <c r="P33" s="50">
        <v>3</v>
      </c>
      <c r="Q33" s="59">
        <f t="shared" si="0"/>
        <v>38</v>
      </c>
      <c r="R33" s="50">
        <v>5</v>
      </c>
      <c r="S33" s="50">
        <v>4</v>
      </c>
      <c r="T33" s="50">
        <v>3</v>
      </c>
      <c r="U33" s="50">
        <v>5</v>
      </c>
      <c r="V33" s="50">
        <v>4</v>
      </c>
      <c r="W33" s="50">
        <v>5</v>
      </c>
      <c r="X33" s="50">
        <v>4</v>
      </c>
      <c r="Y33" s="50">
        <v>5</v>
      </c>
      <c r="Z33" s="50">
        <v>5</v>
      </c>
      <c r="AA33" s="50">
        <v>5</v>
      </c>
      <c r="AB33" s="50">
        <v>5</v>
      </c>
      <c r="AC33" s="50">
        <v>5</v>
      </c>
      <c r="AD33" s="50">
        <v>5</v>
      </c>
      <c r="AE33" s="50">
        <v>5</v>
      </c>
      <c r="AF33" s="50">
        <v>5</v>
      </c>
      <c r="AG33" s="50">
        <v>5</v>
      </c>
      <c r="AH33" s="48">
        <v>5</v>
      </c>
      <c r="AI33" s="50">
        <v>5</v>
      </c>
      <c r="AJ33" s="50">
        <v>5</v>
      </c>
      <c r="AK33" s="60">
        <f t="shared" si="1"/>
        <v>90</v>
      </c>
      <c r="AL33" s="48">
        <v>4</v>
      </c>
      <c r="AM33" s="50">
        <v>3</v>
      </c>
      <c r="AN33" s="50">
        <v>3</v>
      </c>
      <c r="AO33" s="48">
        <v>3</v>
      </c>
      <c r="AP33" s="48">
        <v>4</v>
      </c>
      <c r="AQ33" s="50">
        <v>3</v>
      </c>
      <c r="AR33" s="50">
        <v>4</v>
      </c>
      <c r="AS33" s="48">
        <v>5</v>
      </c>
      <c r="AT33" s="48">
        <v>5</v>
      </c>
      <c r="AU33" s="61">
        <f t="shared" si="2"/>
        <v>34</v>
      </c>
    </row>
    <row r="34" spans="1:47" x14ac:dyDescent="0.25">
      <c r="A34" s="43">
        <v>33</v>
      </c>
      <c r="B34" s="49" t="s">
        <v>361</v>
      </c>
      <c r="C34" s="55" t="s">
        <v>511</v>
      </c>
      <c r="D34" s="55" t="s">
        <v>123</v>
      </c>
      <c r="E34" s="52">
        <f>VLOOKUP(B34,'Nilai Raport'!$B$2:$D$215,3,0)</f>
        <v>85.692307692307693</v>
      </c>
      <c r="F34" s="45" cm="1">
        <f t="array" ref="F34">ROUND(E34:E34,0)</f>
        <v>86</v>
      </c>
      <c r="G34" s="50">
        <v>4</v>
      </c>
      <c r="H34" s="49">
        <v>5</v>
      </c>
      <c r="I34" s="49">
        <v>5</v>
      </c>
      <c r="J34" s="50">
        <v>3</v>
      </c>
      <c r="K34" s="50">
        <v>2</v>
      </c>
      <c r="L34" s="50">
        <v>3</v>
      </c>
      <c r="M34" s="50">
        <v>2</v>
      </c>
      <c r="N34" s="49">
        <v>5</v>
      </c>
      <c r="O34" s="49">
        <v>5</v>
      </c>
      <c r="P34" s="50">
        <v>4</v>
      </c>
      <c r="Q34" s="59">
        <f t="shared" si="0"/>
        <v>38</v>
      </c>
      <c r="R34" s="50">
        <v>2</v>
      </c>
      <c r="S34" s="50">
        <v>3</v>
      </c>
      <c r="T34" s="50">
        <v>1</v>
      </c>
      <c r="U34" s="50">
        <v>1</v>
      </c>
      <c r="V34" s="50">
        <v>5</v>
      </c>
      <c r="W34" s="50">
        <v>3</v>
      </c>
      <c r="X34" s="50">
        <v>5</v>
      </c>
      <c r="Y34" s="50">
        <v>4</v>
      </c>
      <c r="Z34" s="50">
        <v>5</v>
      </c>
      <c r="AA34" s="50">
        <v>3</v>
      </c>
      <c r="AB34" s="50">
        <v>3</v>
      </c>
      <c r="AC34" s="50">
        <v>5</v>
      </c>
      <c r="AD34" s="50">
        <v>5</v>
      </c>
      <c r="AE34" s="50">
        <v>4</v>
      </c>
      <c r="AF34" s="50">
        <v>5</v>
      </c>
      <c r="AG34" s="50">
        <v>5</v>
      </c>
      <c r="AH34" s="49">
        <v>4</v>
      </c>
      <c r="AI34" s="50">
        <v>3</v>
      </c>
      <c r="AJ34" s="50">
        <v>3</v>
      </c>
      <c r="AK34" s="60">
        <f t="shared" si="1"/>
        <v>69</v>
      </c>
      <c r="AL34" s="49">
        <v>5</v>
      </c>
      <c r="AM34" s="50">
        <v>2</v>
      </c>
      <c r="AN34" s="50">
        <v>2</v>
      </c>
      <c r="AO34" s="49">
        <v>4</v>
      </c>
      <c r="AP34" s="49">
        <v>4</v>
      </c>
      <c r="AQ34" s="50">
        <v>5</v>
      </c>
      <c r="AR34" s="50">
        <v>4</v>
      </c>
      <c r="AS34" s="49">
        <v>5</v>
      </c>
      <c r="AT34" s="49">
        <v>5</v>
      </c>
      <c r="AU34" s="61">
        <f t="shared" si="2"/>
        <v>36</v>
      </c>
    </row>
    <row r="35" spans="1:47" x14ac:dyDescent="0.25">
      <c r="A35" s="43">
        <v>34</v>
      </c>
      <c r="B35" s="48" t="s">
        <v>332</v>
      </c>
      <c r="C35" s="54" t="s">
        <v>511</v>
      </c>
      <c r="D35" s="54" t="s">
        <v>123</v>
      </c>
      <c r="E35" s="52">
        <f>VLOOKUP(B35,'Nilai Raport'!$B$2:$D$215,3,0)</f>
        <v>84.692307692307693</v>
      </c>
      <c r="F35" s="45" cm="1">
        <f t="array" ref="F35">ROUND(E35:E35,0)</f>
        <v>85</v>
      </c>
      <c r="G35" s="50">
        <v>5</v>
      </c>
      <c r="H35" s="48">
        <v>5</v>
      </c>
      <c r="I35" s="48">
        <v>5</v>
      </c>
      <c r="J35" s="50">
        <v>4</v>
      </c>
      <c r="K35" s="50">
        <v>3</v>
      </c>
      <c r="L35" s="50">
        <v>4</v>
      </c>
      <c r="M35" s="50">
        <v>5</v>
      </c>
      <c r="N35" s="48">
        <v>5</v>
      </c>
      <c r="O35" s="48">
        <v>5</v>
      </c>
      <c r="P35" s="50">
        <v>5</v>
      </c>
      <c r="Q35" s="59">
        <f t="shared" si="0"/>
        <v>46</v>
      </c>
      <c r="R35" s="50">
        <v>5</v>
      </c>
      <c r="S35" s="50">
        <v>4</v>
      </c>
      <c r="T35" s="50">
        <v>5</v>
      </c>
      <c r="U35" s="50">
        <v>5</v>
      </c>
      <c r="V35" s="50">
        <v>5</v>
      </c>
      <c r="W35" s="50">
        <v>4</v>
      </c>
      <c r="X35" s="50">
        <v>5</v>
      </c>
      <c r="Y35" s="50">
        <v>4</v>
      </c>
      <c r="Z35" s="50">
        <v>4</v>
      </c>
      <c r="AA35" s="50">
        <v>5</v>
      </c>
      <c r="AB35" s="50">
        <v>3</v>
      </c>
      <c r="AC35" s="50">
        <v>5</v>
      </c>
      <c r="AD35" s="50">
        <v>3</v>
      </c>
      <c r="AE35" s="50">
        <v>5</v>
      </c>
      <c r="AF35" s="50">
        <v>5</v>
      </c>
      <c r="AG35" s="50">
        <v>5</v>
      </c>
      <c r="AH35" s="48">
        <v>5</v>
      </c>
      <c r="AI35" s="50">
        <v>3</v>
      </c>
      <c r="AJ35" s="50">
        <v>4</v>
      </c>
      <c r="AK35" s="60">
        <f t="shared" si="1"/>
        <v>84</v>
      </c>
      <c r="AL35" s="48">
        <v>5</v>
      </c>
      <c r="AM35" s="50">
        <v>2</v>
      </c>
      <c r="AN35" s="50">
        <v>5</v>
      </c>
      <c r="AO35" s="48">
        <v>5</v>
      </c>
      <c r="AP35" s="48">
        <v>5</v>
      </c>
      <c r="AQ35" s="50">
        <v>5</v>
      </c>
      <c r="AR35" s="50">
        <v>5</v>
      </c>
      <c r="AS35" s="48">
        <v>5</v>
      </c>
      <c r="AT35" s="48">
        <v>5</v>
      </c>
      <c r="AU35" s="61">
        <f t="shared" si="2"/>
        <v>42</v>
      </c>
    </row>
    <row r="36" spans="1:47" x14ac:dyDescent="0.25">
      <c r="A36" s="43">
        <v>35</v>
      </c>
      <c r="B36" s="48" t="s">
        <v>334</v>
      </c>
      <c r="C36" s="54" t="s">
        <v>511</v>
      </c>
      <c r="D36" s="54" t="s">
        <v>123</v>
      </c>
      <c r="E36" s="52">
        <f>VLOOKUP(B36,'Nilai Raport'!$B$2:$D$215,3,0)</f>
        <v>82.692307692307693</v>
      </c>
      <c r="F36" s="45" cm="1">
        <f t="array" ref="F36">ROUND(E36:E36,0)</f>
        <v>83</v>
      </c>
      <c r="G36" s="50">
        <v>3</v>
      </c>
      <c r="H36" s="48">
        <v>5</v>
      </c>
      <c r="I36" s="48">
        <v>5</v>
      </c>
      <c r="J36" s="50">
        <v>5</v>
      </c>
      <c r="K36" s="50">
        <v>3</v>
      </c>
      <c r="L36" s="50">
        <v>4</v>
      </c>
      <c r="M36" s="50">
        <v>5</v>
      </c>
      <c r="N36" s="48">
        <v>5</v>
      </c>
      <c r="O36" s="48">
        <v>5</v>
      </c>
      <c r="P36" s="50">
        <v>5</v>
      </c>
      <c r="Q36" s="59">
        <f t="shared" si="0"/>
        <v>45</v>
      </c>
      <c r="R36" s="50">
        <v>5</v>
      </c>
      <c r="S36" s="50">
        <v>4</v>
      </c>
      <c r="T36" s="50">
        <v>5</v>
      </c>
      <c r="U36" s="50">
        <v>5</v>
      </c>
      <c r="V36" s="50">
        <v>5</v>
      </c>
      <c r="W36" s="50">
        <v>5</v>
      </c>
      <c r="X36" s="50">
        <v>4</v>
      </c>
      <c r="Y36" s="50">
        <v>5</v>
      </c>
      <c r="Z36" s="50">
        <v>5</v>
      </c>
      <c r="AA36" s="50">
        <v>5</v>
      </c>
      <c r="AB36" s="50">
        <v>5</v>
      </c>
      <c r="AC36" s="50">
        <v>5</v>
      </c>
      <c r="AD36" s="50">
        <v>5</v>
      </c>
      <c r="AE36" s="50">
        <v>5</v>
      </c>
      <c r="AF36" s="50">
        <v>5</v>
      </c>
      <c r="AG36" s="50">
        <v>4</v>
      </c>
      <c r="AH36" s="48">
        <v>5</v>
      </c>
      <c r="AI36" s="50">
        <v>5</v>
      </c>
      <c r="AJ36" s="50">
        <v>5</v>
      </c>
      <c r="AK36" s="60">
        <f t="shared" si="1"/>
        <v>92</v>
      </c>
      <c r="AL36" s="48">
        <v>5</v>
      </c>
      <c r="AM36" s="50">
        <v>5</v>
      </c>
      <c r="AN36" s="50">
        <v>5</v>
      </c>
      <c r="AO36" s="48">
        <v>5</v>
      </c>
      <c r="AP36" s="48">
        <v>5</v>
      </c>
      <c r="AQ36" s="50">
        <v>5</v>
      </c>
      <c r="AR36" s="50">
        <v>5</v>
      </c>
      <c r="AS36" s="48">
        <v>5</v>
      </c>
      <c r="AT36" s="48">
        <v>5</v>
      </c>
      <c r="AU36" s="61">
        <f t="shared" si="2"/>
        <v>45</v>
      </c>
    </row>
    <row r="37" spans="1:47" x14ac:dyDescent="0.25">
      <c r="A37" s="43">
        <v>36</v>
      </c>
      <c r="B37" s="49" t="s">
        <v>335</v>
      </c>
      <c r="C37" s="55" t="s">
        <v>512</v>
      </c>
      <c r="D37" s="55" t="s">
        <v>123</v>
      </c>
      <c r="E37" s="52">
        <f>VLOOKUP(B37,'Nilai Raport'!$B$2:$D$215,3,0)</f>
        <v>81.692307692307693</v>
      </c>
      <c r="F37" s="45" cm="1">
        <f t="array" ref="F37">ROUND(E37:E37,0)</f>
        <v>82</v>
      </c>
      <c r="G37" s="50">
        <v>3</v>
      </c>
      <c r="H37" s="49">
        <v>2</v>
      </c>
      <c r="I37" s="49">
        <v>4</v>
      </c>
      <c r="J37" s="50">
        <v>4</v>
      </c>
      <c r="K37" s="50">
        <v>2</v>
      </c>
      <c r="L37" s="50">
        <v>2</v>
      </c>
      <c r="M37" s="50">
        <v>3</v>
      </c>
      <c r="N37" s="49">
        <v>4</v>
      </c>
      <c r="O37" s="49">
        <v>4</v>
      </c>
      <c r="P37" s="50">
        <v>3</v>
      </c>
      <c r="Q37" s="59">
        <f t="shared" si="0"/>
        <v>31</v>
      </c>
      <c r="R37" s="50">
        <v>3</v>
      </c>
      <c r="S37" s="50">
        <v>2</v>
      </c>
      <c r="T37" s="50">
        <v>3</v>
      </c>
      <c r="U37" s="50">
        <v>2</v>
      </c>
      <c r="V37" s="50">
        <v>3</v>
      </c>
      <c r="W37" s="50">
        <v>1</v>
      </c>
      <c r="X37" s="50">
        <v>3</v>
      </c>
      <c r="Y37" s="50">
        <v>2</v>
      </c>
      <c r="Z37" s="50">
        <v>4</v>
      </c>
      <c r="AA37" s="50">
        <v>2</v>
      </c>
      <c r="AB37" s="50">
        <v>3</v>
      </c>
      <c r="AC37" s="50">
        <v>3</v>
      </c>
      <c r="AD37" s="50">
        <v>4</v>
      </c>
      <c r="AE37" s="50">
        <v>2</v>
      </c>
      <c r="AF37" s="50">
        <v>3</v>
      </c>
      <c r="AG37" s="50">
        <v>3</v>
      </c>
      <c r="AH37" s="49">
        <v>2</v>
      </c>
      <c r="AI37" s="50">
        <v>3</v>
      </c>
      <c r="AJ37" s="50">
        <v>3</v>
      </c>
      <c r="AK37" s="60">
        <f t="shared" si="1"/>
        <v>51</v>
      </c>
      <c r="AL37" s="49">
        <v>3</v>
      </c>
      <c r="AM37" s="50">
        <v>3</v>
      </c>
      <c r="AN37" s="50">
        <v>3</v>
      </c>
      <c r="AO37" s="49">
        <v>4</v>
      </c>
      <c r="AP37" s="49">
        <v>3</v>
      </c>
      <c r="AQ37" s="50">
        <v>3</v>
      </c>
      <c r="AR37" s="50">
        <v>4</v>
      </c>
      <c r="AS37" s="49">
        <v>4</v>
      </c>
      <c r="AT37" s="49">
        <v>5</v>
      </c>
      <c r="AU37" s="61">
        <f t="shared" si="2"/>
        <v>32</v>
      </c>
    </row>
    <row r="38" spans="1:47" x14ac:dyDescent="0.25">
      <c r="A38" s="43">
        <v>37</v>
      </c>
      <c r="B38" s="48" t="s">
        <v>362</v>
      </c>
      <c r="C38" s="54" t="s">
        <v>512</v>
      </c>
      <c r="D38" s="54" t="s">
        <v>123</v>
      </c>
      <c r="E38" s="52">
        <f>VLOOKUP(B38,'Nilai Raport'!$B$2:$D$215,3,0)</f>
        <v>82.07692307692308</v>
      </c>
      <c r="F38" s="45" cm="1">
        <f t="array" ref="F38">ROUND(E38:E38,0)</f>
        <v>82</v>
      </c>
      <c r="G38" s="50">
        <v>5</v>
      </c>
      <c r="H38" s="48">
        <v>5</v>
      </c>
      <c r="I38" s="48">
        <v>5</v>
      </c>
      <c r="J38" s="50">
        <v>4</v>
      </c>
      <c r="K38" s="50">
        <v>5</v>
      </c>
      <c r="L38" s="50">
        <v>5</v>
      </c>
      <c r="M38" s="50">
        <v>5</v>
      </c>
      <c r="N38" s="48">
        <v>5</v>
      </c>
      <c r="O38" s="48">
        <v>5</v>
      </c>
      <c r="P38" s="50">
        <v>5</v>
      </c>
      <c r="Q38" s="59">
        <f t="shared" si="0"/>
        <v>49</v>
      </c>
      <c r="R38" s="50">
        <v>5</v>
      </c>
      <c r="S38" s="50">
        <v>5</v>
      </c>
      <c r="T38" s="50">
        <v>5</v>
      </c>
      <c r="U38" s="50">
        <v>3</v>
      </c>
      <c r="V38" s="50">
        <v>5</v>
      </c>
      <c r="W38" s="50">
        <v>4</v>
      </c>
      <c r="X38" s="50">
        <v>5</v>
      </c>
      <c r="Y38" s="50">
        <v>5</v>
      </c>
      <c r="Z38" s="50">
        <v>5</v>
      </c>
      <c r="AA38" s="50">
        <v>5</v>
      </c>
      <c r="AB38" s="50">
        <v>5</v>
      </c>
      <c r="AC38" s="50">
        <v>5</v>
      </c>
      <c r="AD38" s="50">
        <v>5</v>
      </c>
      <c r="AE38" s="50">
        <v>5</v>
      </c>
      <c r="AF38" s="50">
        <v>5</v>
      </c>
      <c r="AG38" s="50">
        <v>5</v>
      </c>
      <c r="AH38" s="48">
        <v>5</v>
      </c>
      <c r="AI38" s="50">
        <v>5</v>
      </c>
      <c r="AJ38" s="50">
        <v>5</v>
      </c>
      <c r="AK38" s="60">
        <f t="shared" si="1"/>
        <v>92</v>
      </c>
      <c r="AL38" s="48">
        <v>5</v>
      </c>
      <c r="AM38" s="50">
        <v>4</v>
      </c>
      <c r="AN38" s="50">
        <v>5</v>
      </c>
      <c r="AO38" s="48">
        <v>5</v>
      </c>
      <c r="AP38" s="48">
        <v>5</v>
      </c>
      <c r="AQ38" s="50">
        <v>5</v>
      </c>
      <c r="AR38" s="50">
        <v>5</v>
      </c>
      <c r="AS38" s="48">
        <v>5</v>
      </c>
      <c r="AT38" s="48">
        <v>5</v>
      </c>
      <c r="AU38" s="61">
        <f t="shared" si="2"/>
        <v>44</v>
      </c>
    </row>
    <row r="39" spans="1:47" x14ac:dyDescent="0.25">
      <c r="A39" s="43">
        <v>38</v>
      </c>
      <c r="B39" s="48" t="s">
        <v>363</v>
      </c>
      <c r="C39" s="54" t="s">
        <v>512</v>
      </c>
      <c r="D39" s="54" t="s">
        <v>123</v>
      </c>
      <c r="E39" s="52">
        <f>VLOOKUP(B39,'Nilai Raport'!$B$2:$D$215,3,0)</f>
        <v>82.307692307692307</v>
      </c>
      <c r="F39" s="45" cm="1">
        <f t="array" ref="F39">ROUND(E39:E39,0)</f>
        <v>82</v>
      </c>
      <c r="G39" s="50">
        <v>4</v>
      </c>
      <c r="H39" s="48">
        <v>5</v>
      </c>
      <c r="I39" s="48">
        <v>5</v>
      </c>
      <c r="J39" s="50">
        <v>5</v>
      </c>
      <c r="K39" s="50">
        <v>3</v>
      </c>
      <c r="L39" s="50">
        <v>4</v>
      </c>
      <c r="M39" s="50">
        <v>4</v>
      </c>
      <c r="N39" s="48">
        <v>5</v>
      </c>
      <c r="O39" s="48">
        <v>5</v>
      </c>
      <c r="P39" s="50">
        <v>5</v>
      </c>
      <c r="Q39" s="59">
        <f t="shared" si="0"/>
        <v>45</v>
      </c>
      <c r="R39" s="50">
        <v>4</v>
      </c>
      <c r="S39" s="50">
        <v>3</v>
      </c>
      <c r="T39" s="50">
        <v>3</v>
      </c>
      <c r="U39" s="50">
        <v>4</v>
      </c>
      <c r="V39" s="50">
        <v>5</v>
      </c>
      <c r="W39" s="50">
        <v>5</v>
      </c>
      <c r="X39" s="50">
        <v>4</v>
      </c>
      <c r="Y39" s="50">
        <v>4</v>
      </c>
      <c r="Z39" s="50">
        <v>5</v>
      </c>
      <c r="AA39" s="50">
        <v>5</v>
      </c>
      <c r="AB39" s="50">
        <v>3</v>
      </c>
      <c r="AC39" s="50">
        <v>5</v>
      </c>
      <c r="AD39" s="50">
        <v>4</v>
      </c>
      <c r="AE39" s="50">
        <v>5</v>
      </c>
      <c r="AF39" s="50">
        <v>5</v>
      </c>
      <c r="AG39" s="50">
        <v>5</v>
      </c>
      <c r="AH39" s="48">
        <v>5</v>
      </c>
      <c r="AI39" s="50">
        <v>4</v>
      </c>
      <c r="AJ39" s="50">
        <v>5</v>
      </c>
      <c r="AK39" s="60">
        <f t="shared" si="1"/>
        <v>83</v>
      </c>
      <c r="AL39" s="48">
        <v>5</v>
      </c>
      <c r="AM39" s="50">
        <v>4</v>
      </c>
      <c r="AN39" s="50">
        <v>3</v>
      </c>
      <c r="AO39" s="48">
        <v>5</v>
      </c>
      <c r="AP39" s="48">
        <v>5</v>
      </c>
      <c r="AQ39" s="50">
        <v>5</v>
      </c>
      <c r="AR39" s="50">
        <v>5</v>
      </c>
      <c r="AS39" s="48">
        <v>5</v>
      </c>
      <c r="AT39" s="48">
        <v>5</v>
      </c>
      <c r="AU39" s="61">
        <f t="shared" si="2"/>
        <v>42</v>
      </c>
    </row>
    <row r="40" spans="1:47" x14ac:dyDescent="0.25">
      <c r="A40" s="43">
        <v>39</v>
      </c>
      <c r="B40" s="49" t="s">
        <v>337</v>
      </c>
      <c r="C40" s="55" t="s">
        <v>512</v>
      </c>
      <c r="D40" s="55" t="s">
        <v>123</v>
      </c>
      <c r="E40" s="52">
        <f>VLOOKUP(B40,'Nilai Raport'!$B$2:$D$215,3,0)</f>
        <v>84.461538461538467</v>
      </c>
      <c r="F40" s="45" cm="1">
        <f t="array" ref="F40">ROUND(E40:E40,0)</f>
        <v>84</v>
      </c>
      <c r="G40" s="50">
        <v>4</v>
      </c>
      <c r="H40" s="49">
        <v>4</v>
      </c>
      <c r="I40" s="49">
        <v>5</v>
      </c>
      <c r="J40" s="50">
        <v>4</v>
      </c>
      <c r="K40" s="50">
        <v>3</v>
      </c>
      <c r="L40" s="50">
        <v>3</v>
      </c>
      <c r="M40" s="50">
        <v>5</v>
      </c>
      <c r="N40" s="49">
        <v>4</v>
      </c>
      <c r="O40" s="49">
        <v>5</v>
      </c>
      <c r="P40" s="50">
        <v>5</v>
      </c>
      <c r="Q40" s="59">
        <f t="shared" si="0"/>
        <v>42</v>
      </c>
      <c r="R40" s="50">
        <v>4</v>
      </c>
      <c r="S40" s="50">
        <v>4</v>
      </c>
      <c r="T40" s="50">
        <v>5</v>
      </c>
      <c r="U40" s="50">
        <v>5</v>
      </c>
      <c r="V40" s="50">
        <v>5</v>
      </c>
      <c r="W40" s="50">
        <v>5</v>
      </c>
      <c r="X40" s="50">
        <v>5</v>
      </c>
      <c r="Y40" s="50">
        <v>5</v>
      </c>
      <c r="Z40" s="50">
        <v>5</v>
      </c>
      <c r="AA40" s="50">
        <v>5</v>
      </c>
      <c r="AB40" s="50">
        <v>5</v>
      </c>
      <c r="AC40" s="50">
        <v>5</v>
      </c>
      <c r="AD40" s="50">
        <v>4</v>
      </c>
      <c r="AE40" s="50">
        <v>5</v>
      </c>
      <c r="AF40" s="50">
        <v>5</v>
      </c>
      <c r="AG40" s="50">
        <v>5</v>
      </c>
      <c r="AH40" s="49">
        <v>5</v>
      </c>
      <c r="AI40" s="50">
        <v>5</v>
      </c>
      <c r="AJ40" s="50">
        <v>5</v>
      </c>
      <c r="AK40" s="60">
        <f t="shared" si="1"/>
        <v>92</v>
      </c>
      <c r="AL40" s="49">
        <v>5</v>
      </c>
      <c r="AM40" s="50">
        <v>4</v>
      </c>
      <c r="AN40" s="50">
        <v>5</v>
      </c>
      <c r="AO40" s="49">
        <v>4</v>
      </c>
      <c r="AP40" s="49">
        <v>4</v>
      </c>
      <c r="AQ40" s="50">
        <v>5</v>
      </c>
      <c r="AR40" s="50">
        <v>5</v>
      </c>
      <c r="AS40" s="49">
        <v>5</v>
      </c>
      <c r="AT40" s="49">
        <v>5</v>
      </c>
      <c r="AU40" s="61">
        <f t="shared" si="2"/>
        <v>42</v>
      </c>
    </row>
    <row r="41" spans="1:47" x14ac:dyDescent="0.25">
      <c r="A41" s="43">
        <v>40</v>
      </c>
      <c r="B41" s="48" t="s">
        <v>338</v>
      </c>
      <c r="C41" s="54" t="s">
        <v>512</v>
      </c>
      <c r="D41" s="54" t="s">
        <v>123</v>
      </c>
      <c r="E41" s="52">
        <f>VLOOKUP(B41,'Nilai Raport'!$B$2:$D$215,3,0)</f>
        <v>83.07692307692308</v>
      </c>
      <c r="F41" s="45" cm="1">
        <f t="array" ref="F41">ROUND(E41:E41,0)</f>
        <v>83</v>
      </c>
      <c r="G41" s="50">
        <v>5</v>
      </c>
      <c r="H41" s="48">
        <v>5</v>
      </c>
      <c r="I41" s="48">
        <v>5</v>
      </c>
      <c r="J41" s="50">
        <v>5</v>
      </c>
      <c r="K41" s="50">
        <v>3</v>
      </c>
      <c r="L41" s="50">
        <v>5</v>
      </c>
      <c r="M41" s="50">
        <v>3</v>
      </c>
      <c r="N41" s="48">
        <v>5</v>
      </c>
      <c r="O41" s="48">
        <v>5</v>
      </c>
      <c r="P41" s="50">
        <v>5</v>
      </c>
      <c r="Q41" s="59">
        <f t="shared" si="0"/>
        <v>46</v>
      </c>
      <c r="R41" s="50">
        <v>4</v>
      </c>
      <c r="S41" s="50">
        <v>5</v>
      </c>
      <c r="T41" s="50">
        <v>5</v>
      </c>
      <c r="U41" s="50">
        <v>5</v>
      </c>
      <c r="V41" s="50">
        <v>5</v>
      </c>
      <c r="W41" s="50">
        <v>5</v>
      </c>
      <c r="X41" s="50">
        <v>5</v>
      </c>
      <c r="Y41" s="50">
        <v>5</v>
      </c>
      <c r="Z41" s="50">
        <v>5</v>
      </c>
      <c r="AA41" s="50">
        <v>5</v>
      </c>
      <c r="AB41" s="50">
        <v>5</v>
      </c>
      <c r="AC41" s="50">
        <v>5</v>
      </c>
      <c r="AD41" s="50">
        <v>5</v>
      </c>
      <c r="AE41" s="50">
        <v>5</v>
      </c>
      <c r="AF41" s="50">
        <v>5</v>
      </c>
      <c r="AG41" s="50">
        <v>5</v>
      </c>
      <c r="AH41" s="48">
        <v>5</v>
      </c>
      <c r="AI41" s="50">
        <v>5</v>
      </c>
      <c r="AJ41" s="50">
        <v>3</v>
      </c>
      <c r="AK41" s="60">
        <f t="shared" si="1"/>
        <v>92</v>
      </c>
      <c r="AL41" s="48">
        <v>5</v>
      </c>
      <c r="AM41" s="50">
        <v>3</v>
      </c>
      <c r="AN41" s="50">
        <v>4</v>
      </c>
      <c r="AO41" s="48">
        <v>5</v>
      </c>
      <c r="AP41" s="48">
        <v>5</v>
      </c>
      <c r="AQ41" s="50">
        <v>5</v>
      </c>
      <c r="AR41" s="50">
        <v>5</v>
      </c>
      <c r="AS41" s="48">
        <v>5</v>
      </c>
      <c r="AT41" s="48">
        <v>4</v>
      </c>
      <c r="AU41" s="61">
        <f t="shared" si="2"/>
        <v>41</v>
      </c>
    </row>
    <row r="42" spans="1:47" x14ac:dyDescent="0.25">
      <c r="A42" s="43">
        <v>41</v>
      </c>
      <c r="B42" s="49" t="s">
        <v>339</v>
      </c>
      <c r="C42" s="55" t="s">
        <v>512</v>
      </c>
      <c r="D42" s="55" t="s">
        <v>123</v>
      </c>
      <c r="E42" s="52">
        <f>VLOOKUP(B42,'Nilai Raport'!$B$2:$D$215,3,0)</f>
        <v>82.461538461538467</v>
      </c>
      <c r="F42" s="45" cm="1">
        <f t="array" ref="F42">ROUND(E42:E42,0)</f>
        <v>82</v>
      </c>
      <c r="G42" s="50">
        <v>5</v>
      </c>
      <c r="H42" s="49">
        <v>4</v>
      </c>
      <c r="I42" s="49">
        <v>4</v>
      </c>
      <c r="J42" s="50">
        <v>3</v>
      </c>
      <c r="K42" s="50">
        <v>2</v>
      </c>
      <c r="L42" s="50">
        <v>3</v>
      </c>
      <c r="M42" s="50">
        <v>5</v>
      </c>
      <c r="N42" s="49">
        <v>4</v>
      </c>
      <c r="O42" s="49">
        <v>4</v>
      </c>
      <c r="P42" s="50">
        <v>3</v>
      </c>
      <c r="Q42" s="59">
        <f t="shared" si="0"/>
        <v>37</v>
      </c>
      <c r="R42" s="50">
        <v>5</v>
      </c>
      <c r="S42" s="50">
        <v>5</v>
      </c>
      <c r="T42" s="50">
        <v>4</v>
      </c>
      <c r="U42" s="50">
        <v>4</v>
      </c>
      <c r="V42" s="50">
        <v>5</v>
      </c>
      <c r="W42" s="50">
        <v>4</v>
      </c>
      <c r="X42" s="50">
        <v>4</v>
      </c>
      <c r="Y42" s="50">
        <v>5</v>
      </c>
      <c r="Z42" s="50">
        <v>4</v>
      </c>
      <c r="AA42" s="50">
        <v>5</v>
      </c>
      <c r="AB42" s="50">
        <v>4</v>
      </c>
      <c r="AC42" s="50">
        <v>5</v>
      </c>
      <c r="AD42" s="50">
        <v>5</v>
      </c>
      <c r="AE42" s="50">
        <v>5</v>
      </c>
      <c r="AF42" s="50">
        <v>4</v>
      </c>
      <c r="AG42" s="50">
        <v>4</v>
      </c>
      <c r="AH42" s="49">
        <v>5</v>
      </c>
      <c r="AI42" s="50">
        <v>5</v>
      </c>
      <c r="AJ42" s="50">
        <v>5</v>
      </c>
      <c r="AK42" s="60">
        <f t="shared" si="1"/>
        <v>87</v>
      </c>
      <c r="AL42" s="49">
        <v>4</v>
      </c>
      <c r="AM42" s="50">
        <v>3</v>
      </c>
      <c r="AN42" s="50">
        <v>3</v>
      </c>
      <c r="AO42" s="49">
        <v>4</v>
      </c>
      <c r="AP42" s="49">
        <v>4</v>
      </c>
      <c r="AQ42" s="50">
        <v>3</v>
      </c>
      <c r="AR42" s="50">
        <v>5</v>
      </c>
      <c r="AS42" s="49">
        <v>5</v>
      </c>
      <c r="AT42" s="49">
        <v>4</v>
      </c>
      <c r="AU42" s="61">
        <f t="shared" si="2"/>
        <v>35</v>
      </c>
    </row>
    <row r="43" spans="1:47" x14ac:dyDescent="0.25">
      <c r="A43" s="43">
        <v>42</v>
      </c>
      <c r="B43" s="48" t="s">
        <v>365</v>
      </c>
      <c r="C43" s="54" t="s">
        <v>512</v>
      </c>
      <c r="D43" s="54" t="s">
        <v>123</v>
      </c>
      <c r="E43" s="52">
        <f>VLOOKUP(B43,'Nilai Raport'!$B$2:$D$215,3,0)</f>
        <v>82.84615384615384</v>
      </c>
      <c r="F43" s="45" cm="1">
        <f t="array" ref="F43">ROUND(E43:E43,0)</f>
        <v>83</v>
      </c>
      <c r="G43" s="50">
        <v>5</v>
      </c>
      <c r="H43" s="48">
        <v>5</v>
      </c>
      <c r="I43" s="48">
        <v>5</v>
      </c>
      <c r="J43" s="50">
        <v>3</v>
      </c>
      <c r="K43" s="50">
        <v>2</v>
      </c>
      <c r="L43" s="50">
        <v>3</v>
      </c>
      <c r="M43" s="50">
        <v>5</v>
      </c>
      <c r="N43" s="48">
        <v>3</v>
      </c>
      <c r="O43" s="48">
        <v>5</v>
      </c>
      <c r="P43" s="50">
        <v>3</v>
      </c>
      <c r="Q43" s="59">
        <f t="shared" si="0"/>
        <v>39</v>
      </c>
      <c r="R43" s="50">
        <v>4</v>
      </c>
      <c r="S43" s="50">
        <v>5</v>
      </c>
      <c r="T43" s="50">
        <v>5</v>
      </c>
      <c r="U43" s="50">
        <v>5</v>
      </c>
      <c r="V43" s="50">
        <v>5</v>
      </c>
      <c r="W43" s="50">
        <v>5</v>
      </c>
      <c r="X43" s="50">
        <v>5</v>
      </c>
      <c r="Y43" s="50">
        <v>5</v>
      </c>
      <c r="Z43" s="50">
        <v>5</v>
      </c>
      <c r="AA43" s="50">
        <v>5</v>
      </c>
      <c r="AB43" s="50">
        <v>5</v>
      </c>
      <c r="AC43" s="50">
        <v>5</v>
      </c>
      <c r="AD43" s="50">
        <v>4</v>
      </c>
      <c r="AE43" s="50">
        <v>5</v>
      </c>
      <c r="AF43" s="50">
        <v>5</v>
      </c>
      <c r="AG43" s="50">
        <v>5</v>
      </c>
      <c r="AH43" s="48">
        <v>5</v>
      </c>
      <c r="AI43" s="50">
        <v>5</v>
      </c>
      <c r="AJ43" s="50">
        <v>5</v>
      </c>
      <c r="AK43" s="60">
        <f t="shared" si="1"/>
        <v>93</v>
      </c>
      <c r="AL43" s="48">
        <v>5</v>
      </c>
      <c r="AM43" s="50">
        <v>5</v>
      </c>
      <c r="AN43" s="50">
        <v>4</v>
      </c>
      <c r="AO43" s="48">
        <v>5</v>
      </c>
      <c r="AP43" s="48">
        <v>5</v>
      </c>
      <c r="AQ43" s="50">
        <v>5</v>
      </c>
      <c r="AR43" s="50">
        <v>5</v>
      </c>
      <c r="AS43" s="48">
        <v>5</v>
      </c>
      <c r="AT43" s="48">
        <v>5</v>
      </c>
      <c r="AU43" s="61">
        <f t="shared" si="2"/>
        <v>44</v>
      </c>
    </row>
    <row r="44" spans="1:47" x14ac:dyDescent="0.25">
      <c r="A44" s="43">
        <v>43</v>
      </c>
      <c r="B44" s="49" t="s">
        <v>366</v>
      </c>
      <c r="C44" s="55" t="s">
        <v>512</v>
      </c>
      <c r="D44" s="55" t="s">
        <v>123</v>
      </c>
      <c r="E44" s="52">
        <f>VLOOKUP(B44,'Nilai Raport'!$B$2:$D$215,3,0)</f>
        <v>82.15384615384616</v>
      </c>
      <c r="F44" s="45" cm="1">
        <f t="array" ref="F44">ROUND(E44:E44,0)</f>
        <v>82</v>
      </c>
      <c r="G44" s="50">
        <v>5</v>
      </c>
      <c r="H44" s="49">
        <v>5</v>
      </c>
      <c r="I44" s="49">
        <v>4</v>
      </c>
      <c r="J44" s="50">
        <v>5</v>
      </c>
      <c r="K44" s="50">
        <v>4</v>
      </c>
      <c r="L44" s="50">
        <v>5</v>
      </c>
      <c r="M44" s="50">
        <v>5</v>
      </c>
      <c r="N44" s="49">
        <v>5</v>
      </c>
      <c r="O44" s="49">
        <v>5</v>
      </c>
      <c r="P44" s="50">
        <v>5</v>
      </c>
      <c r="Q44" s="59">
        <f t="shared" si="0"/>
        <v>48</v>
      </c>
      <c r="R44" s="50">
        <v>4</v>
      </c>
      <c r="S44" s="50">
        <v>5</v>
      </c>
      <c r="T44" s="50">
        <v>4</v>
      </c>
      <c r="U44" s="50">
        <v>5</v>
      </c>
      <c r="V44" s="50">
        <v>4</v>
      </c>
      <c r="W44" s="50">
        <v>5</v>
      </c>
      <c r="X44" s="50">
        <v>5</v>
      </c>
      <c r="Y44" s="50">
        <v>5</v>
      </c>
      <c r="Z44" s="50">
        <v>5</v>
      </c>
      <c r="AA44" s="50">
        <v>5</v>
      </c>
      <c r="AB44" s="50">
        <v>5</v>
      </c>
      <c r="AC44" s="50">
        <v>5</v>
      </c>
      <c r="AD44" s="50">
        <v>5</v>
      </c>
      <c r="AE44" s="50">
        <v>5</v>
      </c>
      <c r="AF44" s="50">
        <v>5</v>
      </c>
      <c r="AG44" s="50">
        <v>5</v>
      </c>
      <c r="AH44" s="49">
        <v>5</v>
      </c>
      <c r="AI44" s="50">
        <v>5</v>
      </c>
      <c r="AJ44" s="50">
        <v>4</v>
      </c>
      <c r="AK44" s="60">
        <f t="shared" si="1"/>
        <v>91</v>
      </c>
      <c r="AL44" s="49">
        <v>4</v>
      </c>
      <c r="AM44" s="50">
        <v>3</v>
      </c>
      <c r="AN44" s="50">
        <v>3</v>
      </c>
      <c r="AO44" s="49">
        <v>4</v>
      </c>
      <c r="AP44" s="49">
        <v>4</v>
      </c>
      <c r="AQ44" s="50">
        <v>3</v>
      </c>
      <c r="AR44" s="50">
        <v>4</v>
      </c>
      <c r="AS44" s="49">
        <v>4</v>
      </c>
      <c r="AT44" s="49">
        <v>5</v>
      </c>
      <c r="AU44" s="61">
        <f t="shared" si="2"/>
        <v>34</v>
      </c>
    </row>
    <row r="45" spans="1:47" x14ac:dyDescent="0.25">
      <c r="A45" s="43">
        <v>44</v>
      </c>
      <c r="B45" s="42" t="s">
        <v>367</v>
      </c>
      <c r="C45" s="56" t="s">
        <v>512</v>
      </c>
      <c r="D45" s="56" t="s">
        <v>123</v>
      </c>
      <c r="E45" s="53">
        <f>VLOOKUP(B45,'Nilai Raport'!$B$2:$D$215,3,0)</f>
        <v>82.92307692307692</v>
      </c>
      <c r="F45" s="45" cm="1">
        <f t="array" ref="F45">ROUND(E45:E45,0)</f>
        <v>83</v>
      </c>
      <c r="G45" s="50">
        <v>3</v>
      </c>
      <c r="H45" s="50">
        <v>3</v>
      </c>
      <c r="I45" s="50">
        <v>3</v>
      </c>
      <c r="J45" s="50">
        <v>3</v>
      </c>
      <c r="K45" s="50">
        <v>2</v>
      </c>
      <c r="L45" s="50">
        <v>3</v>
      </c>
      <c r="M45" s="50">
        <v>2</v>
      </c>
      <c r="N45" s="50">
        <v>2</v>
      </c>
      <c r="O45" s="50">
        <v>3</v>
      </c>
      <c r="P45" s="50">
        <v>3</v>
      </c>
      <c r="Q45" s="45">
        <f t="shared" si="0"/>
        <v>27</v>
      </c>
      <c r="R45" s="50">
        <v>4</v>
      </c>
      <c r="S45" s="50">
        <v>2</v>
      </c>
      <c r="T45" s="50">
        <v>1</v>
      </c>
      <c r="U45" s="50">
        <v>3</v>
      </c>
      <c r="V45" s="50">
        <v>4</v>
      </c>
      <c r="W45" s="50">
        <v>3</v>
      </c>
      <c r="X45" s="50">
        <v>3</v>
      </c>
      <c r="Y45" s="50">
        <v>2</v>
      </c>
      <c r="Z45" s="50">
        <v>5</v>
      </c>
      <c r="AA45" s="50">
        <v>3</v>
      </c>
      <c r="AB45" s="50">
        <v>3</v>
      </c>
      <c r="AC45" s="50">
        <v>4</v>
      </c>
      <c r="AD45" s="50">
        <v>3</v>
      </c>
      <c r="AE45" s="50">
        <v>3</v>
      </c>
      <c r="AF45" s="50">
        <v>4</v>
      </c>
      <c r="AG45" s="50">
        <v>5</v>
      </c>
      <c r="AH45" s="50">
        <v>1</v>
      </c>
      <c r="AI45" s="50">
        <v>3</v>
      </c>
      <c r="AJ45" s="50">
        <v>2</v>
      </c>
      <c r="AK45" s="57">
        <f t="shared" si="1"/>
        <v>58</v>
      </c>
      <c r="AL45" s="50">
        <v>4</v>
      </c>
      <c r="AM45" s="50">
        <v>4</v>
      </c>
      <c r="AN45" s="50">
        <v>4</v>
      </c>
      <c r="AO45" s="50">
        <v>5</v>
      </c>
      <c r="AP45" s="50">
        <v>4</v>
      </c>
      <c r="AQ45" s="50">
        <v>5</v>
      </c>
      <c r="AR45" s="50">
        <v>4</v>
      </c>
      <c r="AS45" s="50">
        <v>5</v>
      </c>
      <c r="AT45" s="50">
        <v>5</v>
      </c>
      <c r="AU45" s="39">
        <f t="shared" si="2"/>
        <v>40</v>
      </c>
    </row>
    <row r="46" spans="1:47" x14ac:dyDescent="0.25">
      <c r="A46" s="43">
        <v>45</v>
      </c>
      <c r="B46" s="49" t="s">
        <v>368</v>
      </c>
      <c r="C46" s="55" t="s">
        <v>512</v>
      </c>
      <c r="D46" s="55" t="s">
        <v>123</v>
      </c>
      <c r="E46" s="52">
        <f>VLOOKUP(B46,'Nilai Raport'!$B$2:$D$215,3,0)</f>
        <v>83.230769230769226</v>
      </c>
      <c r="F46" s="45" cm="1">
        <f t="array" ref="F46">ROUND(E46:E46,0)</f>
        <v>83</v>
      </c>
      <c r="G46" s="50">
        <v>4</v>
      </c>
      <c r="H46" s="49">
        <v>5</v>
      </c>
      <c r="I46" s="49">
        <v>5</v>
      </c>
      <c r="J46" s="50">
        <v>5</v>
      </c>
      <c r="K46" s="50">
        <v>3</v>
      </c>
      <c r="L46" s="50">
        <v>4</v>
      </c>
      <c r="M46" s="50">
        <v>3</v>
      </c>
      <c r="N46" s="49">
        <v>4</v>
      </c>
      <c r="O46" s="49">
        <v>5</v>
      </c>
      <c r="P46" s="50">
        <v>5</v>
      </c>
      <c r="Q46" s="59">
        <f t="shared" si="0"/>
        <v>43</v>
      </c>
      <c r="R46" s="50">
        <v>3</v>
      </c>
      <c r="S46" s="50">
        <v>3</v>
      </c>
      <c r="T46" s="50">
        <v>3</v>
      </c>
      <c r="U46" s="50">
        <v>4</v>
      </c>
      <c r="V46" s="50">
        <v>5</v>
      </c>
      <c r="W46" s="50">
        <v>4</v>
      </c>
      <c r="X46" s="50">
        <v>3</v>
      </c>
      <c r="Y46" s="50">
        <v>4</v>
      </c>
      <c r="Z46" s="50">
        <v>4</v>
      </c>
      <c r="AA46" s="50">
        <v>4</v>
      </c>
      <c r="AB46" s="50">
        <v>5</v>
      </c>
      <c r="AC46" s="50">
        <v>5</v>
      </c>
      <c r="AD46" s="50">
        <v>5</v>
      </c>
      <c r="AE46" s="50">
        <v>5</v>
      </c>
      <c r="AF46" s="50">
        <v>5</v>
      </c>
      <c r="AG46" s="50">
        <v>4</v>
      </c>
      <c r="AH46" s="49">
        <v>5</v>
      </c>
      <c r="AI46" s="50">
        <v>5</v>
      </c>
      <c r="AJ46" s="50">
        <v>3</v>
      </c>
      <c r="AK46" s="60">
        <f t="shared" si="1"/>
        <v>79</v>
      </c>
      <c r="AL46" s="49">
        <v>4</v>
      </c>
      <c r="AM46" s="50">
        <v>3</v>
      </c>
      <c r="AN46" s="50">
        <v>3</v>
      </c>
      <c r="AO46" s="49">
        <v>4</v>
      </c>
      <c r="AP46" s="49">
        <v>4</v>
      </c>
      <c r="AQ46" s="50">
        <v>3</v>
      </c>
      <c r="AR46" s="50">
        <v>4</v>
      </c>
      <c r="AS46" s="49">
        <v>4</v>
      </c>
      <c r="AT46" s="49">
        <v>4</v>
      </c>
      <c r="AU46" s="61">
        <f t="shared" si="2"/>
        <v>33</v>
      </c>
    </row>
    <row r="47" spans="1:47" x14ac:dyDescent="0.25">
      <c r="A47" s="43">
        <v>46</v>
      </c>
      <c r="B47" s="49" t="s">
        <v>340</v>
      </c>
      <c r="C47" s="55" t="s">
        <v>512</v>
      </c>
      <c r="D47" s="55" t="s">
        <v>123</v>
      </c>
      <c r="E47" s="52">
        <f>VLOOKUP(B47,'Nilai Raport'!$B$2:$D$215,3,0)</f>
        <v>81.538461538461533</v>
      </c>
      <c r="F47" s="45" cm="1">
        <f t="array" ref="F47">ROUND(E47:E47,0)</f>
        <v>82</v>
      </c>
      <c r="G47" s="50">
        <v>2</v>
      </c>
      <c r="H47" s="49">
        <v>4</v>
      </c>
      <c r="I47" s="49">
        <v>3</v>
      </c>
      <c r="J47" s="50">
        <v>1</v>
      </c>
      <c r="K47" s="50">
        <v>2</v>
      </c>
      <c r="L47" s="50">
        <v>4</v>
      </c>
      <c r="M47" s="50">
        <v>3</v>
      </c>
      <c r="N47" s="49">
        <v>2</v>
      </c>
      <c r="O47" s="49">
        <v>2</v>
      </c>
      <c r="P47" s="50">
        <v>5</v>
      </c>
      <c r="Q47" s="59">
        <f t="shared" si="0"/>
        <v>28</v>
      </c>
      <c r="R47" s="50">
        <v>3</v>
      </c>
      <c r="S47" s="50">
        <v>3</v>
      </c>
      <c r="T47" s="50">
        <v>3</v>
      </c>
      <c r="U47" s="50">
        <v>3</v>
      </c>
      <c r="V47" s="50">
        <v>4</v>
      </c>
      <c r="W47" s="50">
        <v>3</v>
      </c>
      <c r="X47" s="50">
        <v>3</v>
      </c>
      <c r="Y47" s="50">
        <v>3</v>
      </c>
      <c r="Z47" s="50">
        <v>3</v>
      </c>
      <c r="AA47" s="50">
        <v>3</v>
      </c>
      <c r="AB47" s="50">
        <v>4</v>
      </c>
      <c r="AC47" s="50">
        <v>5</v>
      </c>
      <c r="AD47" s="50">
        <v>3</v>
      </c>
      <c r="AE47" s="50">
        <v>4</v>
      </c>
      <c r="AF47" s="50">
        <v>4</v>
      </c>
      <c r="AG47" s="50">
        <v>4</v>
      </c>
      <c r="AH47" s="49">
        <v>3</v>
      </c>
      <c r="AI47" s="50">
        <v>4</v>
      </c>
      <c r="AJ47" s="50">
        <v>3</v>
      </c>
      <c r="AK47" s="60">
        <f t="shared" si="1"/>
        <v>65</v>
      </c>
      <c r="AL47" s="49">
        <v>4</v>
      </c>
      <c r="AM47" s="50">
        <v>4</v>
      </c>
      <c r="AN47" s="50">
        <v>2</v>
      </c>
      <c r="AO47" s="49">
        <v>5</v>
      </c>
      <c r="AP47" s="49">
        <v>4</v>
      </c>
      <c r="AQ47" s="50">
        <v>4</v>
      </c>
      <c r="AR47" s="50">
        <v>5</v>
      </c>
      <c r="AS47" s="49">
        <v>5</v>
      </c>
      <c r="AT47" s="49">
        <v>5</v>
      </c>
      <c r="AU47" s="61">
        <f t="shared" si="2"/>
        <v>38</v>
      </c>
    </row>
    <row r="48" spans="1:47" x14ac:dyDescent="0.25">
      <c r="A48" s="43">
        <v>47</v>
      </c>
      <c r="B48" s="48" t="s">
        <v>440</v>
      </c>
      <c r="C48" s="54" t="s">
        <v>512</v>
      </c>
      <c r="D48" s="54" t="s">
        <v>153</v>
      </c>
      <c r="E48" s="52">
        <f>VLOOKUP(B48,'Nilai Raport'!$B$2:$D$215,3,0)</f>
        <v>82.84615384615384</v>
      </c>
      <c r="F48" s="45" cm="1">
        <f t="array" ref="F48">ROUND(E48:E48,0)</f>
        <v>83</v>
      </c>
      <c r="G48" s="50">
        <v>5</v>
      </c>
      <c r="H48" s="48">
        <v>5</v>
      </c>
      <c r="I48" s="48">
        <v>5</v>
      </c>
      <c r="J48" s="50">
        <v>5</v>
      </c>
      <c r="K48" s="50">
        <v>3</v>
      </c>
      <c r="L48" s="50">
        <v>4</v>
      </c>
      <c r="M48" s="50">
        <v>5</v>
      </c>
      <c r="N48" s="48">
        <v>5</v>
      </c>
      <c r="O48" s="48">
        <v>5</v>
      </c>
      <c r="P48" s="50">
        <v>3</v>
      </c>
      <c r="Q48" s="59">
        <f t="shared" si="0"/>
        <v>45</v>
      </c>
      <c r="R48" s="50">
        <v>4</v>
      </c>
      <c r="S48" s="50">
        <v>3</v>
      </c>
      <c r="T48" s="50">
        <v>4</v>
      </c>
      <c r="U48" s="50">
        <v>3</v>
      </c>
      <c r="V48" s="50">
        <v>4</v>
      </c>
      <c r="W48" s="50">
        <v>2</v>
      </c>
      <c r="X48" s="50">
        <v>3</v>
      </c>
      <c r="Y48" s="50">
        <v>3</v>
      </c>
      <c r="Z48" s="50">
        <v>4</v>
      </c>
      <c r="AA48" s="50">
        <v>4</v>
      </c>
      <c r="AB48" s="50">
        <v>4</v>
      </c>
      <c r="AC48" s="50">
        <v>4</v>
      </c>
      <c r="AD48" s="50">
        <v>4</v>
      </c>
      <c r="AE48" s="50">
        <v>4</v>
      </c>
      <c r="AF48" s="50">
        <v>4</v>
      </c>
      <c r="AG48" s="50">
        <v>4</v>
      </c>
      <c r="AH48" s="48">
        <v>3</v>
      </c>
      <c r="AI48" s="50">
        <v>4</v>
      </c>
      <c r="AJ48" s="50">
        <v>3</v>
      </c>
      <c r="AK48" s="60">
        <f t="shared" si="1"/>
        <v>68</v>
      </c>
      <c r="AL48" s="48">
        <v>4</v>
      </c>
      <c r="AM48" s="50">
        <v>3</v>
      </c>
      <c r="AN48" s="50">
        <v>3</v>
      </c>
      <c r="AO48" s="48">
        <v>4</v>
      </c>
      <c r="AP48" s="48">
        <v>4</v>
      </c>
      <c r="AQ48" s="50">
        <v>4</v>
      </c>
      <c r="AR48" s="50">
        <v>4</v>
      </c>
      <c r="AS48" s="48">
        <v>5</v>
      </c>
      <c r="AT48" s="48">
        <v>5</v>
      </c>
      <c r="AU48" s="61">
        <f t="shared" si="2"/>
        <v>36</v>
      </c>
    </row>
    <row r="49" spans="1:47" x14ac:dyDescent="0.25">
      <c r="A49" s="43">
        <v>48</v>
      </c>
      <c r="B49" s="49" t="s">
        <v>441</v>
      </c>
      <c r="C49" s="55" t="s">
        <v>511</v>
      </c>
      <c r="D49" s="55" t="s">
        <v>153</v>
      </c>
      <c r="E49" s="52">
        <f>VLOOKUP(B49,'Nilai Raport'!$B$2:$D$215,3,0)</f>
        <v>83.92307692307692</v>
      </c>
      <c r="F49" s="45" cm="1">
        <f t="array" ref="F49">ROUND(E49:E49,0)</f>
        <v>84</v>
      </c>
      <c r="G49" s="50">
        <v>5</v>
      </c>
      <c r="H49" s="49">
        <v>5</v>
      </c>
      <c r="I49" s="49">
        <v>5</v>
      </c>
      <c r="J49" s="50">
        <v>5</v>
      </c>
      <c r="K49" s="50">
        <v>4</v>
      </c>
      <c r="L49" s="50">
        <v>5</v>
      </c>
      <c r="M49" s="50">
        <v>4</v>
      </c>
      <c r="N49" s="49">
        <v>5</v>
      </c>
      <c r="O49" s="49">
        <v>4</v>
      </c>
      <c r="P49" s="50">
        <v>5</v>
      </c>
      <c r="Q49" s="59">
        <f t="shared" si="0"/>
        <v>47</v>
      </c>
      <c r="R49" s="50">
        <v>4</v>
      </c>
      <c r="S49" s="50">
        <v>3</v>
      </c>
      <c r="T49" s="50">
        <v>3</v>
      </c>
      <c r="U49" s="50">
        <v>4</v>
      </c>
      <c r="V49" s="50">
        <v>5</v>
      </c>
      <c r="W49" s="50">
        <v>3</v>
      </c>
      <c r="X49" s="50">
        <v>4</v>
      </c>
      <c r="Y49" s="50">
        <v>3</v>
      </c>
      <c r="Z49" s="50">
        <v>4</v>
      </c>
      <c r="AA49" s="50">
        <v>4</v>
      </c>
      <c r="AB49" s="50">
        <v>3</v>
      </c>
      <c r="AC49" s="50">
        <v>5</v>
      </c>
      <c r="AD49" s="50">
        <v>4</v>
      </c>
      <c r="AE49" s="50">
        <v>4</v>
      </c>
      <c r="AF49" s="50">
        <v>4</v>
      </c>
      <c r="AG49" s="50">
        <v>3</v>
      </c>
      <c r="AH49" s="49">
        <v>5</v>
      </c>
      <c r="AI49" s="50">
        <v>4</v>
      </c>
      <c r="AJ49" s="50">
        <v>5</v>
      </c>
      <c r="AK49" s="60">
        <f t="shared" si="1"/>
        <v>74</v>
      </c>
      <c r="AL49" s="49">
        <v>5</v>
      </c>
      <c r="AM49" s="50">
        <v>3</v>
      </c>
      <c r="AN49" s="50">
        <v>2</v>
      </c>
      <c r="AO49" s="49">
        <v>3</v>
      </c>
      <c r="AP49" s="49">
        <v>3</v>
      </c>
      <c r="AQ49" s="50">
        <v>3</v>
      </c>
      <c r="AR49" s="50">
        <v>4</v>
      </c>
      <c r="AS49" s="49">
        <v>5</v>
      </c>
      <c r="AT49" s="49">
        <v>5</v>
      </c>
      <c r="AU49" s="61">
        <f t="shared" si="2"/>
        <v>33</v>
      </c>
    </row>
    <row r="50" spans="1:47" x14ac:dyDescent="0.25">
      <c r="A50" s="43">
        <v>49</v>
      </c>
      <c r="B50" s="48" t="s">
        <v>442</v>
      </c>
      <c r="C50" s="54" t="s">
        <v>512</v>
      </c>
      <c r="D50" s="54" t="s">
        <v>153</v>
      </c>
      <c r="E50" s="52">
        <f>VLOOKUP(B50,'Nilai Raport'!$B$2:$D$215,3,0)</f>
        <v>85</v>
      </c>
      <c r="F50" s="45" cm="1">
        <f t="array" ref="F50">ROUND(E50:E50,0)</f>
        <v>85</v>
      </c>
      <c r="G50" s="50">
        <v>4</v>
      </c>
      <c r="H50" s="48">
        <v>5</v>
      </c>
      <c r="I50" s="48">
        <v>4</v>
      </c>
      <c r="J50" s="50">
        <v>5</v>
      </c>
      <c r="K50" s="50">
        <v>4</v>
      </c>
      <c r="L50" s="50">
        <v>5</v>
      </c>
      <c r="M50" s="50">
        <v>5</v>
      </c>
      <c r="N50" s="48">
        <v>5</v>
      </c>
      <c r="O50" s="48">
        <v>5</v>
      </c>
      <c r="P50" s="50">
        <v>5</v>
      </c>
      <c r="Q50" s="59">
        <f t="shared" si="0"/>
        <v>47</v>
      </c>
      <c r="R50" s="50">
        <v>4</v>
      </c>
      <c r="S50" s="50">
        <v>4</v>
      </c>
      <c r="T50" s="50">
        <v>5</v>
      </c>
      <c r="U50" s="50">
        <v>4</v>
      </c>
      <c r="V50" s="50">
        <v>3</v>
      </c>
      <c r="W50" s="50">
        <v>3</v>
      </c>
      <c r="X50" s="50">
        <v>4</v>
      </c>
      <c r="Y50" s="50">
        <v>4</v>
      </c>
      <c r="Z50" s="50">
        <v>4</v>
      </c>
      <c r="AA50" s="50">
        <v>4</v>
      </c>
      <c r="AB50" s="50">
        <v>4</v>
      </c>
      <c r="AC50" s="50">
        <v>4</v>
      </c>
      <c r="AD50" s="50">
        <v>4</v>
      </c>
      <c r="AE50" s="50">
        <v>5</v>
      </c>
      <c r="AF50" s="50">
        <v>4</v>
      </c>
      <c r="AG50" s="50">
        <v>4</v>
      </c>
      <c r="AH50" s="48">
        <v>4</v>
      </c>
      <c r="AI50" s="50">
        <v>4</v>
      </c>
      <c r="AJ50" s="50">
        <v>4</v>
      </c>
      <c r="AK50" s="60">
        <f t="shared" si="1"/>
        <v>76</v>
      </c>
      <c r="AL50" s="48">
        <v>4</v>
      </c>
      <c r="AM50" s="50">
        <v>4</v>
      </c>
      <c r="AN50" s="50">
        <v>3</v>
      </c>
      <c r="AO50" s="48">
        <v>5</v>
      </c>
      <c r="AP50" s="48">
        <v>5</v>
      </c>
      <c r="AQ50" s="50">
        <v>5</v>
      </c>
      <c r="AR50" s="50">
        <v>5</v>
      </c>
      <c r="AS50" s="48">
        <v>4</v>
      </c>
      <c r="AT50" s="48">
        <v>5</v>
      </c>
      <c r="AU50" s="61">
        <f t="shared" si="2"/>
        <v>40</v>
      </c>
    </row>
    <row r="51" spans="1:47" x14ac:dyDescent="0.25">
      <c r="A51" s="43">
        <v>50</v>
      </c>
      <c r="B51" s="49" t="s">
        <v>444</v>
      </c>
      <c r="C51" s="55" t="s">
        <v>512</v>
      </c>
      <c r="D51" s="55" t="s">
        <v>153</v>
      </c>
      <c r="E51" s="52">
        <f>VLOOKUP(B51,'Nilai Raport'!$B$2:$D$215,3,0)</f>
        <v>83.615384615384613</v>
      </c>
      <c r="F51" s="45" cm="1">
        <f t="array" ref="F51">ROUND(E51:E51,0)</f>
        <v>84</v>
      </c>
      <c r="G51" s="50">
        <v>3</v>
      </c>
      <c r="H51" s="49">
        <v>3</v>
      </c>
      <c r="I51" s="49">
        <v>2</v>
      </c>
      <c r="J51" s="50">
        <v>2</v>
      </c>
      <c r="K51" s="50">
        <v>3</v>
      </c>
      <c r="L51" s="50">
        <v>2</v>
      </c>
      <c r="M51" s="50">
        <v>1</v>
      </c>
      <c r="N51" s="49">
        <v>3</v>
      </c>
      <c r="O51" s="49">
        <v>3</v>
      </c>
      <c r="P51" s="50">
        <v>3</v>
      </c>
      <c r="Q51" s="59">
        <f t="shared" si="0"/>
        <v>25</v>
      </c>
      <c r="R51" s="50">
        <v>4</v>
      </c>
      <c r="S51" s="50">
        <v>3</v>
      </c>
      <c r="T51" s="50">
        <v>3</v>
      </c>
      <c r="U51" s="50">
        <v>3</v>
      </c>
      <c r="V51" s="50">
        <v>3</v>
      </c>
      <c r="W51" s="50">
        <v>3</v>
      </c>
      <c r="X51" s="50">
        <v>3</v>
      </c>
      <c r="Y51" s="50">
        <v>3</v>
      </c>
      <c r="Z51" s="50">
        <v>3</v>
      </c>
      <c r="AA51" s="50">
        <v>3</v>
      </c>
      <c r="AB51" s="50">
        <v>3</v>
      </c>
      <c r="AC51" s="50">
        <v>3</v>
      </c>
      <c r="AD51" s="50">
        <v>4</v>
      </c>
      <c r="AE51" s="50">
        <v>3</v>
      </c>
      <c r="AF51" s="50">
        <v>3</v>
      </c>
      <c r="AG51" s="50">
        <v>4</v>
      </c>
      <c r="AH51" s="49">
        <v>3</v>
      </c>
      <c r="AI51" s="50">
        <v>3</v>
      </c>
      <c r="AJ51" s="50">
        <v>3</v>
      </c>
      <c r="AK51" s="60">
        <f t="shared" si="1"/>
        <v>60</v>
      </c>
      <c r="AL51" s="49">
        <v>4</v>
      </c>
      <c r="AM51" s="50">
        <v>3</v>
      </c>
      <c r="AN51" s="50">
        <v>3</v>
      </c>
      <c r="AO51" s="49">
        <v>5</v>
      </c>
      <c r="AP51" s="49">
        <v>4</v>
      </c>
      <c r="AQ51" s="50">
        <v>3</v>
      </c>
      <c r="AR51" s="50">
        <v>3</v>
      </c>
      <c r="AS51" s="49">
        <v>3</v>
      </c>
      <c r="AT51" s="49">
        <v>5</v>
      </c>
      <c r="AU51" s="61">
        <f t="shared" si="2"/>
        <v>33</v>
      </c>
    </row>
    <row r="52" spans="1:47" x14ac:dyDescent="0.25">
      <c r="A52" s="43">
        <v>51</v>
      </c>
      <c r="B52" s="50" t="s">
        <v>446</v>
      </c>
      <c r="C52" s="56" t="s">
        <v>512</v>
      </c>
      <c r="D52" s="56" t="s">
        <v>153</v>
      </c>
      <c r="E52" s="53">
        <f>VLOOKUP(B52,'Nilai Raport'!$B$2:$D$215,3,0)</f>
        <v>83.92307692307692</v>
      </c>
      <c r="F52" s="45" cm="1">
        <f t="array" ref="F52">ROUND(E52:E52,0)</f>
        <v>84</v>
      </c>
      <c r="G52" s="50">
        <v>3</v>
      </c>
      <c r="H52" s="50">
        <v>3</v>
      </c>
      <c r="I52" s="50">
        <v>3</v>
      </c>
      <c r="J52" s="50">
        <v>1</v>
      </c>
      <c r="K52" s="50">
        <v>3</v>
      </c>
      <c r="L52" s="50">
        <v>2</v>
      </c>
      <c r="M52" s="50">
        <v>1</v>
      </c>
      <c r="N52" s="50">
        <v>3</v>
      </c>
      <c r="O52" s="50">
        <v>5</v>
      </c>
      <c r="P52" s="50">
        <v>5</v>
      </c>
      <c r="Q52" s="45">
        <f t="shared" si="0"/>
        <v>29</v>
      </c>
      <c r="R52" s="50">
        <v>5</v>
      </c>
      <c r="S52" s="50">
        <v>5</v>
      </c>
      <c r="T52" s="50">
        <v>3</v>
      </c>
      <c r="U52" s="50">
        <v>5</v>
      </c>
      <c r="V52" s="50">
        <v>5</v>
      </c>
      <c r="W52" s="50">
        <v>5</v>
      </c>
      <c r="X52" s="50">
        <v>4</v>
      </c>
      <c r="Y52" s="50">
        <v>5</v>
      </c>
      <c r="Z52" s="50">
        <v>5</v>
      </c>
      <c r="AA52" s="50">
        <v>5</v>
      </c>
      <c r="AB52" s="50">
        <v>5</v>
      </c>
      <c r="AC52" s="50">
        <v>5</v>
      </c>
      <c r="AD52" s="50">
        <v>4</v>
      </c>
      <c r="AE52" s="50">
        <v>5</v>
      </c>
      <c r="AF52" s="50">
        <v>4</v>
      </c>
      <c r="AG52" s="50">
        <v>5</v>
      </c>
      <c r="AH52" s="50">
        <v>5</v>
      </c>
      <c r="AI52" s="50">
        <v>5</v>
      </c>
      <c r="AJ52" s="50">
        <v>5</v>
      </c>
      <c r="AK52" s="57">
        <f t="shared" si="1"/>
        <v>90</v>
      </c>
      <c r="AL52" s="50">
        <v>5</v>
      </c>
      <c r="AM52" s="50">
        <v>4</v>
      </c>
      <c r="AN52" s="50">
        <v>4</v>
      </c>
      <c r="AO52" s="50">
        <v>4</v>
      </c>
      <c r="AP52" s="50">
        <v>5</v>
      </c>
      <c r="AQ52" s="50">
        <v>4</v>
      </c>
      <c r="AR52" s="50">
        <v>5</v>
      </c>
      <c r="AS52" s="50">
        <v>4</v>
      </c>
      <c r="AT52" s="50">
        <v>5</v>
      </c>
      <c r="AU52" s="39">
        <f t="shared" si="2"/>
        <v>40</v>
      </c>
    </row>
    <row r="53" spans="1:47" x14ac:dyDescent="0.25">
      <c r="A53" s="43">
        <v>52</v>
      </c>
      <c r="B53" s="49" t="s">
        <v>447</v>
      </c>
      <c r="C53" s="55" t="s">
        <v>512</v>
      </c>
      <c r="D53" s="55" t="s">
        <v>153</v>
      </c>
      <c r="E53" s="52">
        <f>VLOOKUP(B53,'Nilai Raport'!$B$2:$D$215,3,0)</f>
        <v>82.307692307692307</v>
      </c>
      <c r="F53" s="45" cm="1">
        <f t="array" ref="F53">ROUND(E53:E53,0)</f>
        <v>82</v>
      </c>
      <c r="G53" s="50">
        <v>5</v>
      </c>
      <c r="H53" s="49">
        <v>5</v>
      </c>
      <c r="I53" s="49">
        <v>5</v>
      </c>
      <c r="J53" s="50">
        <v>4</v>
      </c>
      <c r="K53" s="50">
        <v>4</v>
      </c>
      <c r="L53" s="50">
        <v>5</v>
      </c>
      <c r="M53" s="50">
        <v>5</v>
      </c>
      <c r="N53" s="49">
        <v>4</v>
      </c>
      <c r="O53" s="49">
        <v>5</v>
      </c>
      <c r="P53" s="50">
        <v>5</v>
      </c>
      <c r="Q53" s="59">
        <f t="shared" si="0"/>
        <v>47</v>
      </c>
      <c r="R53" s="50">
        <v>3</v>
      </c>
      <c r="S53" s="50">
        <v>3</v>
      </c>
      <c r="T53" s="50">
        <v>3</v>
      </c>
      <c r="U53" s="50">
        <v>4</v>
      </c>
      <c r="V53" s="50">
        <v>4</v>
      </c>
      <c r="W53" s="50">
        <v>3</v>
      </c>
      <c r="X53" s="50">
        <v>4</v>
      </c>
      <c r="Y53" s="50">
        <v>3</v>
      </c>
      <c r="Z53" s="50">
        <v>5</v>
      </c>
      <c r="AA53" s="50">
        <v>4</v>
      </c>
      <c r="AB53" s="50">
        <v>3</v>
      </c>
      <c r="AC53" s="50">
        <v>4</v>
      </c>
      <c r="AD53" s="50">
        <v>5</v>
      </c>
      <c r="AE53" s="50">
        <v>4</v>
      </c>
      <c r="AF53" s="50">
        <v>4</v>
      </c>
      <c r="AG53" s="50">
        <v>4</v>
      </c>
      <c r="AH53" s="49">
        <v>4</v>
      </c>
      <c r="AI53" s="50">
        <v>3</v>
      </c>
      <c r="AJ53" s="50">
        <v>4</v>
      </c>
      <c r="AK53" s="60">
        <f t="shared" si="1"/>
        <v>71</v>
      </c>
      <c r="AL53" s="49">
        <v>5</v>
      </c>
      <c r="AM53" s="50">
        <v>4</v>
      </c>
      <c r="AN53" s="50">
        <v>5</v>
      </c>
      <c r="AO53" s="49">
        <v>5</v>
      </c>
      <c r="AP53" s="49">
        <v>4</v>
      </c>
      <c r="AQ53" s="50">
        <v>5</v>
      </c>
      <c r="AR53" s="50">
        <v>5</v>
      </c>
      <c r="AS53" s="49">
        <v>5</v>
      </c>
      <c r="AT53" s="49">
        <v>5</v>
      </c>
      <c r="AU53" s="61">
        <f t="shared" si="2"/>
        <v>43</v>
      </c>
    </row>
    <row r="54" spans="1:47" x14ac:dyDescent="0.25">
      <c r="A54" s="43">
        <v>53</v>
      </c>
      <c r="B54" s="50" t="s">
        <v>449</v>
      </c>
      <c r="C54" s="56" t="s">
        <v>512</v>
      </c>
      <c r="D54" s="56" t="s">
        <v>153</v>
      </c>
      <c r="E54" s="53">
        <f>VLOOKUP(B54,'Nilai Raport'!$B$2:$D$215,3,0)</f>
        <v>83.307692307692307</v>
      </c>
      <c r="F54" s="45" cm="1">
        <f t="array" ref="F54">ROUND(E54:E54,0)</f>
        <v>83</v>
      </c>
      <c r="G54" s="50">
        <v>3</v>
      </c>
      <c r="H54" s="50">
        <v>3</v>
      </c>
      <c r="I54" s="50">
        <v>4</v>
      </c>
      <c r="J54" s="50">
        <v>2</v>
      </c>
      <c r="K54" s="50">
        <v>1</v>
      </c>
      <c r="L54" s="50">
        <v>2</v>
      </c>
      <c r="M54" s="50">
        <v>5</v>
      </c>
      <c r="N54" s="50">
        <v>3</v>
      </c>
      <c r="O54" s="50">
        <v>3</v>
      </c>
      <c r="P54" s="50">
        <v>1</v>
      </c>
      <c r="Q54" s="45">
        <f t="shared" si="0"/>
        <v>27</v>
      </c>
      <c r="R54" s="50">
        <v>3</v>
      </c>
      <c r="S54" s="50">
        <v>3</v>
      </c>
      <c r="T54" s="50">
        <v>3</v>
      </c>
      <c r="U54" s="50">
        <v>4</v>
      </c>
      <c r="V54" s="50">
        <v>5</v>
      </c>
      <c r="W54" s="50">
        <v>4</v>
      </c>
      <c r="X54" s="50">
        <v>3</v>
      </c>
      <c r="Y54" s="50">
        <v>3</v>
      </c>
      <c r="Z54" s="50">
        <v>3</v>
      </c>
      <c r="AA54" s="50">
        <v>5</v>
      </c>
      <c r="AB54" s="50">
        <v>5</v>
      </c>
      <c r="AC54" s="50">
        <v>5</v>
      </c>
      <c r="AD54" s="50">
        <v>5</v>
      </c>
      <c r="AE54" s="50">
        <v>5</v>
      </c>
      <c r="AF54" s="50">
        <v>3</v>
      </c>
      <c r="AG54" s="50">
        <v>4</v>
      </c>
      <c r="AH54" s="50">
        <v>3</v>
      </c>
      <c r="AI54" s="50">
        <v>4</v>
      </c>
      <c r="AJ54" s="50">
        <v>4</v>
      </c>
      <c r="AK54" s="57">
        <f t="shared" si="1"/>
        <v>74</v>
      </c>
      <c r="AL54" s="50">
        <v>3</v>
      </c>
      <c r="AM54" s="50">
        <v>3</v>
      </c>
      <c r="AN54" s="50">
        <v>5</v>
      </c>
      <c r="AO54" s="50">
        <v>5</v>
      </c>
      <c r="AP54" s="50">
        <v>5</v>
      </c>
      <c r="AQ54" s="50">
        <v>5</v>
      </c>
      <c r="AR54" s="50">
        <v>5</v>
      </c>
      <c r="AS54" s="50">
        <v>5</v>
      </c>
      <c r="AT54" s="50">
        <v>5</v>
      </c>
      <c r="AU54" s="39">
        <f t="shared" si="2"/>
        <v>41</v>
      </c>
    </row>
    <row r="55" spans="1:47" x14ac:dyDescent="0.25">
      <c r="A55" s="43">
        <v>54</v>
      </c>
      <c r="B55" s="49" t="s">
        <v>452</v>
      </c>
      <c r="C55" s="55" t="s">
        <v>512</v>
      </c>
      <c r="D55" s="55" t="s">
        <v>153</v>
      </c>
      <c r="E55" s="52">
        <f>VLOOKUP(B55,'Nilai Raport'!$B$2:$D$215,3,0)</f>
        <v>84.384615384615387</v>
      </c>
      <c r="F55" s="45" cm="1">
        <f t="array" ref="F55">ROUND(E55:E55,0)</f>
        <v>84</v>
      </c>
      <c r="G55" s="50">
        <v>3</v>
      </c>
      <c r="H55" s="49">
        <v>3</v>
      </c>
      <c r="I55" s="49">
        <v>3</v>
      </c>
      <c r="J55" s="50">
        <v>4</v>
      </c>
      <c r="K55" s="50">
        <v>3</v>
      </c>
      <c r="L55" s="50">
        <v>2</v>
      </c>
      <c r="M55" s="50">
        <v>2</v>
      </c>
      <c r="N55" s="49">
        <v>3</v>
      </c>
      <c r="O55" s="49">
        <v>3</v>
      </c>
      <c r="P55" s="50">
        <v>1</v>
      </c>
      <c r="Q55" s="59">
        <f t="shared" si="0"/>
        <v>27</v>
      </c>
      <c r="R55" s="50">
        <v>3</v>
      </c>
      <c r="S55" s="50">
        <v>2</v>
      </c>
      <c r="T55" s="50">
        <v>3</v>
      </c>
      <c r="U55" s="50">
        <v>3</v>
      </c>
      <c r="V55" s="50">
        <v>4</v>
      </c>
      <c r="W55" s="50">
        <v>3</v>
      </c>
      <c r="X55" s="50">
        <v>3</v>
      </c>
      <c r="Y55" s="50">
        <v>3</v>
      </c>
      <c r="Z55" s="50">
        <v>3</v>
      </c>
      <c r="AA55" s="50">
        <v>3</v>
      </c>
      <c r="AB55" s="50">
        <v>3</v>
      </c>
      <c r="AC55" s="50">
        <v>3</v>
      </c>
      <c r="AD55" s="50">
        <v>4</v>
      </c>
      <c r="AE55" s="50">
        <v>4</v>
      </c>
      <c r="AF55" s="50">
        <v>4</v>
      </c>
      <c r="AG55" s="50">
        <v>3</v>
      </c>
      <c r="AH55" s="49">
        <v>3</v>
      </c>
      <c r="AI55" s="50">
        <v>3</v>
      </c>
      <c r="AJ55" s="50">
        <v>3</v>
      </c>
      <c r="AK55" s="60">
        <f t="shared" si="1"/>
        <v>60</v>
      </c>
      <c r="AL55" s="49">
        <v>4</v>
      </c>
      <c r="AM55" s="50">
        <v>4</v>
      </c>
      <c r="AN55" s="50">
        <v>4</v>
      </c>
      <c r="AO55" s="49">
        <v>3</v>
      </c>
      <c r="AP55" s="49">
        <v>4</v>
      </c>
      <c r="AQ55" s="50">
        <v>3</v>
      </c>
      <c r="AR55" s="50">
        <v>4</v>
      </c>
      <c r="AS55" s="49">
        <v>4</v>
      </c>
      <c r="AT55" s="49">
        <v>3</v>
      </c>
      <c r="AU55" s="61">
        <f t="shared" si="2"/>
        <v>33</v>
      </c>
    </row>
    <row r="56" spans="1:47" x14ac:dyDescent="0.25">
      <c r="A56" s="43">
        <v>55</v>
      </c>
      <c r="B56" s="48" t="s">
        <v>453</v>
      </c>
      <c r="C56" s="54" t="s">
        <v>511</v>
      </c>
      <c r="D56" s="54" t="s">
        <v>153</v>
      </c>
      <c r="E56" s="52">
        <f>VLOOKUP(B56,'Nilai Raport'!$B$2:$D$215,3,0)</f>
        <v>81.769230769230774</v>
      </c>
      <c r="F56" s="45" cm="1">
        <f t="array" ref="F56">ROUND(E56:E56,0)</f>
        <v>82</v>
      </c>
      <c r="G56" s="50">
        <v>4</v>
      </c>
      <c r="H56" s="48">
        <v>5</v>
      </c>
      <c r="I56" s="48">
        <v>5</v>
      </c>
      <c r="J56" s="50">
        <v>4</v>
      </c>
      <c r="K56" s="50">
        <v>5</v>
      </c>
      <c r="L56" s="50">
        <v>4</v>
      </c>
      <c r="M56" s="50">
        <v>4</v>
      </c>
      <c r="N56" s="48">
        <v>5</v>
      </c>
      <c r="O56" s="48">
        <v>5</v>
      </c>
      <c r="P56" s="50">
        <v>5</v>
      </c>
      <c r="Q56" s="59">
        <f t="shared" si="0"/>
        <v>46</v>
      </c>
      <c r="R56" s="50">
        <v>5</v>
      </c>
      <c r="S56" s="50">
        <v>5</v>
      </c>
      <c r="T56" s="50">
        <v>4</v>
      </c>
      <c r="U56" s="50">
        <v>5</v>
      </c>
      <c r="V56" s="50">
        <v>4</v>
      </c>
      <c r="W56" s="50">
        <v>5</v>
      </c>
      <c r="X56" s="50">
        <v>4</v>
      </c>
      <c r="Y56" s="50">
        <v>4</v>
      </c>
      <c r="Z56" s="50">
        <v>4</v>
      </c>
      <c r="AA56" s="50">
        <v>5</v>
      </c>
      <c r="AB56" s="50">
        <v>5</v>
      </c>
      <c r="AC56" s="50">
        <v>5</v>
      </c>
      <c r="AD56" s="50">
        <v>5</v>
      </c>
      <c r="AE56" s="50">
        <v>5</v>
      </c>
      <c r="AF56" s="50">
        <v>4</v>
      </c>
      <c r="AG56" s="50">
        <v>5</v>
      </c>
      <c r="AH56" s="48">
        <v>5</v>
      </c>
      <c r="AI56" s="50">
        <v>5</v>
      </c>
      <c r="AJ56" s="50">
        <v>5</v>
      </c>
      <c r="AK56" s="60">
        <f t="shared" si="1"/>
        <v>89</v>
      </c>
      <c r="AL56" s="48">
        <v>4</v>
      </c>
      <c r="AM56" s="50">
        <v>4</v>
      </c>
      <c r="AN56" s="50">
        <v>4</v>
      </c>
      <c r="AO56" s="48">
        <v>5</v>
      </c>
      <c r="AP56" s="48">
        <v>4</v>
      </c>
      <c r="AQ56" s="50">
        <v>5</v>
      </c>
      <c r="AR56" s="50">
        <v>4</v>
      </c>
      <c r="AS56" s="48">
        <v>5</v>
      </c>
      <c r="AT56" s="48">
        <v>5</v>
      </c>
      <c r="AU56" s="61">
        <f t="shared" si="2"/>
        <v>40</v>
      </c>
    </row>
    <row r="57" spans="1:47" x14ac:dyDescent="0.25">
      <c r="A57" s="43">
        <v>56</v>
      </c>
      <c r="B57" s="50" t="s">
        <v>454</v>
      </c>
      <c r="C57" s="56" t="s">
        <v>512</v>
      </c>
      <c r="D57" s="56" t="s">
        <v>153</v>
      </c>
      <c r="E57" s="53">
        <f>VLOOKUP(B57,'Nilai Raport'!$B$2:$D$215,3,0)</f>
        <v>84.615384615384613</v>
      </c>
      <c r="F57" s="45" cm="1">
        <f t="array" ref="F57">ROUND(E57:E57,0)</f>
        <v>85</v>
      </c>
      <c r="G57" s="50">
        <v>2</v>
      </c>
      <c r="H57" s="50">
        <v>2</v>
      </c>
      <c r="I57" s="50">
        <v>3</v>
      </c>
      <c r="J57" s="50">
        <v>3</v>
      </c>
      <c r="K57" s="50">
        <v>3</v>
      </c>
      <c r="L57" s="50">
        <v>3</v>
      </c>
      <c r="M57" s="50">
        <v>3</v>
      </c>
      <c r="N57" s="50">
        <v>3</v>
      </c>
      <c r="O57" s="50">
        <v>3</v>
      </c>
      <c r="P57" s="50">
        <v>4</v>
      </c>
      <c r="Q57" s="45">
        <f t="shared" si="0"/>
        <v>29</v>
      </c>
      <c r="R57" s="50">
        <v>4</v>
      </c>
      <c r="S57" s="50">
        <v>4</v>
      </c>
      <c r="T57" s="50">
        <v>5</v>
      </c>
      <c r="U57" s="50">
        <v>5</v>
      </c>
      <c r="V57" s="50">
        <v>4</v>
      </c>
      <c r="W57" s="50">
        <v>4</v>
      </c>
      <c r="X57" s="50">
        <v>5</v>
      </c>
      <c r="Y57" s="50">
        <v>5</v>
      </c>
      <c r="Z57" s="50">
        <v>4</v>
      </c>
      <c r="AA57" s="50">
        <v>4</v>
      </c>
      <c r="AB57" s="50">
        <v>3</v>
      </c>
      <c r="AC57" s="50">
        <v>5</v>
      </c>
      <c r="AD57" s="50">
        <v>5</v>
      </c>
      <c r="AE57" s="50">
        <v>5</v>
      </c>
      <c r="AF57" s="50">
        <v>5</v>
      </c>
      <c r="AG57" s="50">
        <v>5</v>
      </c>
      <c r="AH57" s="50">
        <v>2</v>
      </c>
      <c r="AI57" s="50">
        <v>2</v>
      </c>
      <c r="AJ57" s="50">
        <v>2</v>
      </c>
      <c r="AK57" s="57">
        <f t="shared" si="1"/>
        <v>78</v>
      </c>
      <c r="AL57" s="50">
        <v>5</v>
      </c>
      <c r="AM57" s="50">
        <v>4</v>
      </c>
      <c r="AN57" s="50">
        <v>5</v>
      </c>
      <c r="AO57" s="50">
        <v>4</v>
      </c>
      <c r="AP57" s="50">
        <v>5</v>
      </c>
      <c r="AQ57" s="50">
        <v>4</v>
      </c>
      <c r="AR57" s="50">
        <v>5</v>
      </c>
      <c r="AS57" s="50">
        <v>5</v>
      </c>
      <c r="AT57" s="50">
        <v>5</v>
      </c>
      <c r="AU57" s="39">
        <f t="shared" si="2"/>
        <v>42</v>
      </c>
    </row>
    <row r="58" spans="1:47" x14ac:dyDescent="0.25">
      <c r="A58" s="43">
        <v>57</v>
      </c>
      <c r="B58" s="48" t="s">
        <v>455</v>
      </c>
      <c r="C58" s="54" t="s">
        <v>512</v>
      </c>
      <c r="D58" s="54" t="s">
        <v>153</v>
      </c>
      <c r="E58" s="52">
        <f>VLOOKUP(B58,'Nilai Raport'!$B$2:$D$215,3,0)</f>
        <v>84.307692307692307</v>
      </c>
      <c r="F58" s="45" cm="1">
        <f t="array" ref="F58">ROUND(E58:E58,0)</f>
        <v>84</v>
      </c>
      <c r="G58" s="50">
        <v>5</v>
      </c>
      <c r="H58" s="48">
        <v>4</v>
      </c>
      <c r="I58" s="48">
        <v>4</v>
      </c>
      <c r="J58" s="50">
        <v>4</v>
      </c>
      <c r="K58" s="50">
        <v>5</v>
      </c>
      <c r="L58" s="50">
        <v>4</v>
      </c>
      <c r="M58" s="50">
        <v>4</v>
      </c>
      <c r="N58" s="48">
        <v>4</v>
      </c>
      <c r="O58" s="48">
        <v>4</v>
      </c>
      <c r="P58" s="50">
        <v>3</v>
      </c>
      <c r="Q58" s="59">
        <f t="shared" si="0"/>
        <v>41</v>
      </c>
      <c r="R58" s="50">
        <v>4</v>
      </c>
      <c r="S58" s="50">
        <v>5</v>
      </c>
      <c r="T58" s="50">
        <v>5</v>
      </c>
      <c r="U58" s="50">
        <v>4</v>
      </c>
      <c r="V58" s="50">
        <v>5</v>
      </c>
      <c r="W58" s="50">
        <v>4</v>
      </c>
      <c r="X58" s="50">
        <v>5</v>
      </c>
      <c r="Y58" s="50">
        <v>5</v>
      </c>
      <c r="Z58" s="50">
        <v>5</v>
      </c>
      <c r="AA58" s="50">
        <v>4</v>
      </c>
      <c r="AB58" s="50">
        <v>4</v>
      </c>
      <c r="AC58" s="50">
        <v>5</v>
      </c>
      <c r="AD58" s="50">
        <v>4</v>
      </c>
      <c r="AE58" s="50">
        <v>5</v>
      </c>
      <c r="AF58" s="50">
        <v>5</v>
      </c>
      <c r="AG58" s="50">
        <v>4</v>
      </c>
      <c r="AH58" s="48">
        <v>5</v>
      </c>
      <c r="AI58" s="50">
        <v>5</v>
      </c>
      <c r="AJ58" s="50">
        <v>5</v>
      </c>
      <c r="AK58" s="60">
        <f t="shared" si="1"/>
        <v>88</v>
      </c>
      <c r="AL58" s="48">
        <v>4</v>
      </c>
      <c r="AM58" s="50">
        <v>3</v>
      </c>
      <c r="AN58" s="50">
        <v>3</v>
      </c>
      <c r="AO58" s="48">
        <v>3</v>
      </c>
      <c r="AP58" s="48">
        <v>4</v>
      </c>
      <c r="AQ58" s="50">
        <v>3</v>
      </c>
      <c r="AR58" s="50">
        <v>4</v>
      </c>
      <c r="AS58" s="48">
        <v>4</v>
      </c>
      <c r="AT58" s="48">
        <v>4</v>
      </c>
      <c r="AU58" s="61">
        <f t="shared" si="2"/>
        <v>32</v>
      </c>
    </row>
    <row r="59" spans="1:47" x14ac:dyDescent="0.25">
      <c r="A59" s="43">
        <v>58</v>
      </c>
      <c r="B59" s="42" t="s">
        <v>456</v>
      </c>
      <c r="C59" s="55" t="s">
        <v>512</v>
      </c>
      <c r="D59" s="55" t="s">
        <v>153</v>
      </c>
      <c r="E59" s="52">
        <f>VLOOKUP(B59,'Nilai Raport'!$B$2:$D$215,3,0)</f>
        <v>82.84615384615384</v>
      </c>
      <c r="F59" s="45" cm="1">
        <f t="array" ref="F59">ROUND(E59:E59,0)</f>
        <v>83</v>
      </c>
      <c r="G59" s="50">
        <v>3</v>
      </c>
      <c r="H59" s="49">
        <v>4</v>
      </c>
      <c r="I59" s="49">
        <v>4</v>
      </c>
      <c r="J59" s="50">
        <v>3</v>
      </c>
      <c r="K59" s="50">
        <v>4</v>
      </c>
      <c r="L59" s="50">
        <v>4</v>
      </c>
      <c r="M59" s="50">
        <v>4</v>
      </c>
      <c r="N59" s="49">
        <v>4</v>
      </c>
      <c r="O59" s="49">
        <v>4</v>
      </c>
      <c r="P59" s="50">
        <v>4</v>
      </c>
      <c r="Q59" s="59">
        <f t="shared" si="0"/>
        <v>38</v>
      </c>
      <c r="R59" s="50">
        <v>3</v>
      </c>
      <c r="S59" s="50">
        <v>3</v>
      </c>
      <c r="T59" s="50">
        <v>3</v>
      </c>
      <c r="U59" s="50">
        <v>4</v>
      </c>
      <c r="V59" s="50">
        <v>4</v>
      </c>
      <c r="W59" s="50">
        <v>4</v>
      </c>
      <c r="X59" s="50">
        <v>5</v>
      </c>
      <c r="Y59" s="50">
        <v>4</v>
      </c>
      <c r="Z59" s="50">
        <v>4</v>
      </c>
      <c r="AA59" s="50">
        <v>5</v>
      </c>
      <c r="AB59" s="50">
        <v>4</v>
      </c>
      <c r="AC59" s="50">
        <v>4</v>
      </c>
      <c r="AD59" s="50">
        <v>4</v>
      </c>
      <c r="AE59" s="50">
        <v>4</v>
      </c>
      <c r="AF59" s="50">
        <v>4</v>
      </c>
      <c r="AG59" s="50">
        <v>4</v>
      </c>
      <c r="AH59" s="49">
        <v>4</v>
      </c>
      <c r="AI59" s="50">
        <v>3</v>
      </c>
      <c r="AJ59" s="50">
        <v>4</v>
      </c>
      <c r="AK59" s="60">
        <f t="shared" si="1"/>
        <v>74</v>
      </c>
      <c r="AL59" s="49">
        <v>4</v>
      </c>
      <c r="AM59" s="50">
        <v>4</v>
      </c>
      <c r="AN59" s="50">
        <v>5</v>
      </c>
      <c r="AO59" s="49">
        <v>5</v>
      </c>
      <c r="AP59" s="49">
        <v>5</v>
      </c>
      <c r="AQ59" s="50">
        <v>5</v>
      </c>
      <c r="AR59" s="50">
        <v>5</v>
      </c>
      <c r="AS59" s="49">
        <v>5</v>
      </c>
      <c r="AT59" s="49">
        <v>5</v>
      </c>
      <c r="AU59" s="61">
        <f t="shared" si="2"/>
        <v>43</v>
      </c>
    </row>
    <row r="60" spans="1:47" x14ac:dyDescent="0.25">
      <c r="A60" s="43">
        <v>59</v>
      </c>
      <c r="B60" s="48" t="s">
        <v>458</v>
      </c>
      <c r="C60" s="54" t="s">
        <v>512</v>
      </c>
      <c r="D60" s="54" t="s">
        <v>153</v>
      </c>
      <c r="E60" s="52">
        <f>VLOOKUP(B60,'Nilai Raport'!$B$2:$D$215,3,0)</f>
        <v>83.07692307692308</v>
      </c>
      <c r="F60" s="45" cm="1">
        <f t="array" ref="F60">ROUND(E60:E60,0)</f>
        <v>83</v>
      </c>
      <c r="G60" s="50">
        <v>5</v>
      </c>
      <c r="H60" s="48">
        <v>5</v>
      </c>
      <c r="I60" s="48">
        <v>5</v>
      </c>
      <c r="J60" s="50">
        <v>1</v>
      </c>
      <c r="K60" s="50">
        <v>3</v>
      </c>
      <c r="L60" s="50">
        <v>2</v>
      </c>
      <c r="M60" s="50">
        <v>3</v>
      </c>
      <c r="N60" s="48">
        <v>3</v>
      </c>
      <c r="O60" s="48">
        <v>2</v>
      </c>
      <c r="P60" s="50">
        <v>4</v>
      </c>
      <c r="Q60" s="59">
        <f t="shared" si="0"/>
        <v>33</v>
      </c>
      <c r="R60" s="50">
        <v>5</v>
      </c>
      <c r="S60" s="50">
        <v>5</v>
      </c>
      <c r="T60" s="50">
        <v>5</v>
      </c>
      <c r="U60" s="50">
        <v>5</v>
      </c>
      <c r="V60" s="50">
        <v>5</v>
      </c>
      <c r="W60" s="50">
        <v>5</v>
      </c>
      <c r="X60" s="50">
        <v>4</v>
      </c>
      <c r="Y60" s="50">
        <v>5</v>
      </c>
      <c r="Z60" s="50">
        <v>5</v>
      </c>
      <c r="AA60" s="50">
        <v>4</v>
      </c>
      <c r="AB60" s="50">
        <v>4</v>
      </c>
      <c r="AC60" s="50">
        <v>5</v>
      </c>
      <c r="AD60" s="50">
        <v>5</v>
      </c>
      <c r="AE60" s="50">
        <v>5</v>
      </c>
      <c r="AF60" s="50">
        <v>5</v>
      </c>
      <c r="AG60" s="50">
        <v>5</v>
      </c>
      <c r="AH60" s="48">
        <v>5</v>
      </c>
      <c r="AI60" s="50">
        <v>5</v>
      </c>
      <c r="AJ60" s="50">
        <v>4</v>
      </c>
      <c r="AK60" s="60">
        <f t="shared" si="1"/>
        <v>91</v>
      </c>
      <c r="AL60" s="48">
        <v>5</v>
      </c>
      <c r="AM60" s="50">
        <v>4</v>
      </c>
      <c r="AN60" s="50">
        <v>4</v>
      </c>
      <c r="AO60" s="48">
        <v>5</v>
      </c>
      <c r="AP60" s="48">
        <v>4</v>
      </c>
      <c r="AQ60" s="50">
        <v>5</v>
      </c>
      <c r="AR60" s="50">
        <v>5</v>
      </c>
      <c r="AS60" s="48">
        <v>5</v>
      </c>
      <c r="AT60" s="48">
        <v>5</v>
      </c>
      <c r="AU60" s="61">
        <f t="shared" si="2"/>
        <v>42</v>
      </c>
    </row>
    <row r="61" spans="1:47" x14ac:dyDescent="0.25">
      <c r="A61" s="43">
        <v>60</v>
      </c>
      <c r="B61" s="49" t="s">
        <v>459</v>
      </c>
      <c r="C61" s="55" t="s">
        <v>512</v>
      </c>
      <c r="D61" s="55" t="s">
        <v>153</v>
      </c>
      <c r="E61" s="52">
        <f>VLOOKUP(B61,'Nilai Raport'!$B$2:$D$215,3,0)</f>
        <v>81.230769230769226</v>
      </c>
      <c r="F61" s="45" cm="1">
        <f t="array" ref="F61">ROUND(E61:E61,0)</f>
        <v>81</v>
      </c>
      <c r="G61" s="50">
        <v>3</v>
      </c>
      <c r="H61" s="49">
        <v>3</v>
      </c>
      <c r="I61" s="49">
        <v>3</v>
      </c>
      <c r="J61" s="50">
        <v>3</v>
      </c>
      <c r="K61" s="50">
        <v>4</v>
      </c>
      <c r="L61" s="50">
        <v>3</v>
      </c>
      <c r="M61" s="50">
        <v>5</v>
      </c>
      <c r="N61" s="49">
        <v>4</v>
      </c>
      <c r="O61" s="49">
        <v>4</v>
      </c>
      <c r="P61" s="50">
        <v>4</v>
      </c>
      <c r="Q61" s="59">
        <f t="shared" si="0"/>
        <v>36</v>
      </c>
      <c r="R61" s="50">
        <v>4</v>
      </c>
      <c r="S61" s="50">
        <v>4</v>
      </c>
      <c r="T61" s="50">
        <v>4</v>
      </c>
      <c r="U61" s="50">
        <v>3</v>
      </c>
      <c r="V61" s="50">
        <v>4</v>
      </c>
      <c r="W61" s="50">
        <v>3</v>
      </c>
      <c r="X61" s="50">
        <v>3</v>
      </c>
      <c r="Y61" s="50">
        <v>3</v>
      </c>
      <c r="Z61" s="50">
        <v>3</v>
      </c>
      <c r="AA61" s="50">
        <v>4</v>
      </c>
      <c r="AB61" s="50">
        <v>3</v>
      </c>
      <c r="AC61" s="50">
        <v>5</v>
      </c>
      <c r="AD61" s="50">
        <v>3</v>
      </c>
      <c r="AE61" s="50">
        <v>3</v>
      </c>
      <c r="AF61" s="50">
        <v>3</v>
      </c>
      <c r="AG61" s="50">
        <v>3</v>
      </c>
      <c r="AH61" s="49">
        <v>3</v>
      </c>
      <c r="AI61" s="50">
        <v>3</v>
      </c>
      <c r="AJ61" s="50">
        <v>5</v>
      </c>
      <c r="AK61" s="60">
        <f t="shared" si="1"/>
        <v>66</v>
      </c>
      <c r="AL61" s="49">
        <v>4</v>
      </c>
      <c r="AM61" s="50">
        <v>3</v>
      </c>
      <c r="AN61" s="50">
        <v>4</v>
      </c>
      <c r="AO61" s="49">
        <v>4</v>
      </c>
      <c r="AP61" s="49">
        <v>4</v>
      </c>
      <c r="AQ61" s="50">
        <v>4</v>
      </c>
      <c r="AR61" s="50">
        <v>4</v>
      </c>
      <c r="AS61" s="49">
        <v>4</v>
      </c>
      <c r="AT61" s="49">
        <v>4</v>
      </c>
      <c r="AU61" s="61">
        <f t="shared" si="2"/>
        <v>35</v>
      </c>
    </row>
    <row r="62" spans="1:47" x14ac:dyDescent="0.25">
      <c r="A62" s="43">
        <v>61</v>
      </c>
      <c r="B62" s="48" t="s">
        <v>460</v>
      </c>
      <c r="C62" s="54" t="s">
        <v>512</v>
      </c>
      <c r="D62" s="54" t="s">
        <v>153</v>
      </c>
      <c r="E62" s="52">
        <f>VLOOKUP(B62,'Nilai Raport'!$B$2:$D$215,3,0)</f>
        <v>83.230769230769226</v>
      </c>
      <c r="F62" s="45" cm="1">
        <f t="array" ref="F62">ROUND(E62:E62,0)</f>
        <v>83</v>
      </c>
      <c r="G62" s="50">
        <v>4</v>
      </c>
      <c r="H62" s="48">
        <v>4</v>
      </c>
      <c r="I62" s="48">
        <v>5</v>
      </c>
      <c r="J62" s="50">
        <v>5</v>
      </c>
      <c r="K62" s="50">
        <v>3</v>
      </c>
      <c r="L62" s="50">
        <v>5</v>
      </c>
      <c r="M62" s="50">
        <v>5</v>
      </c>
      <c r="N62" s="48">
        <v>4</v>
      </c>
      <c r="O62" s="48">
        <v>5</v>
      </c>
      <c r="P62" s="50">
        <v>5</v>
      </c>
      <c r="Q62" s="59">
        <f t="shared" si="0"/>
        <v>45</v>
      </c>
      <c r="R62" s="50">
        <v>5</v>
      </c>
      <c r="S62" s="50">
        <v>5</v>
      </c>
      <c r="T62" s="50">
        <v>5</v>
      </c>
      <c r="U62" s="50">
        <v>5</v>
      </c>
      <c r="V62" s="50">
        <v>5</v>
      </c>
      <c r="W62" s="50">
        <v>4</v>
      </c>
      <c r="X62" s="50">
        <v>5</v>
      </c>
      <c r="Y62" s="50">
        <v>4</v>
      </c>
      <c r="Z62" s="50">
        <v>5</v>
      </c>
      <c r="AA62" s="50">
        <v>5</v>
      </c>
      <c r="AB62" s="50">
        <v>5</v>
      </c>
      <c r="AC62" s="50">
        <v>5</v>
      </c>
      <c r="AD62" s="50">
        <v>5</v>
      </c>
      <c r="AE62" s="50">
        <v>5</v>
      </c>
      <c r="AF62" s="50">
        <v>4</v>
      </c>
      <c r="AG62" s="50">
        <v>5</v>
      </c>
      <c r="AH62" s="48">
        <v>5</v>
      </c>
      <c r="AI62" s="50">
        <v>5</v>
      </c>
      <c r="AJ62" s="50">
        <v>5</v>
      </c>
      <c r="AK62" s="60">
        <f t="shared" si="1"/>
        <v>92</v>
      </c>
      <c r="AL62" s="48">
        <v>4</v>
      </c>
      <c r="AM62" s="50">
        <v>5</v>
      </c>
      <c r="AN62" s="50">
        <v>5</v>
      </c>
      <c r="AO62" s="48">
        <v>5</v>
      </c>
      <c r="AP62" s="48">
        <v>5</v>
      </c>
      <c r="AQ62" s="50">
        <v>5</v>
      </c>
      <c r="AR62" s="50">
        <v>5</v>
      </c>
      <c r="AS62" s="48">
        <v>5</v>
      </c>
      <c r="AT62" s="48">
        <v>5</v>
      </c>
      <c r="AU62" s="61">
        <f t="shared" si="2"/>
        <v>44</v>
      </c>
    </row>
    <row r="63" spans="1:47" x14ac:dyDescent="0.25">
      <c r="A63" s="43">
        <v>62</v>
      </c>
      <c r="B63" s="49" t="s">
        <v>461</v>
      </c>
      <c r="C63" s="55" t="s">
        <v>512</v>
      </c>
      <c r="D63" s="55" t="s">
        <v>153</v>
      </c>
      <c r="E63" s="52">
        <f>VLOOKUP(B63,'Nilai Raport'!$B$2:$D$215,3,0)</f>
        <v>82.461538461538467</v>
      </c>
      <c r="F63" s="45" cm="1">
        <f t="array" ref="F63">ROUND(E63:E63,0)</f>
        <v>82</v>
      </c>
      <c r="G63" s="50">
        <v>5</v>
      </c>
      <c r="H63" s="49">
        <v>4</v>
      </c>
      <c r="I63" s="49">
        <v>5</v>
      </c>
      <c r="J63" s="50">
        <v>4</v>
      </c>
      <c r="K63" s="50">
        <v>3</v>
      </c>
      <c r="L63" s="50">
        <v>4</v>
      </c>
      <c r="M63" s="50">
        <v>4</v>
      </c>
      <c r="N63" s="49">
        <v>4</v>
      </c>
      <c r="O63" s="49">
        <v>4</v>
      </c>
      <c r="P63" s="50">
        <v>4</v>
      </c>
      <c r="Q63" s="59">
        <f t="shared" si="0"/>
        <v>41</v>
      </c>
      <c r="R63" s="50">
        <v>4</v>
      </c>
      <c r="S63" s="50">
        <v>4</v>
      </c>
      <c r="T63" s="50">
        <v>3</v>
      </c>
      <c r="U63" s="50">
        <v>5</v>
      </c>
      <c r="V63" s="50">
        <v>3</v>
      </c>
      <c r="W63" s="50">
        <v>5</v>
      </c>
      <c r="X63" s="50">
        <v>4</v>
      </c>
      <c r="Y63" s="50">
        <v>3</v>
      </c>
      <c r="Z63" s="50">
        <v>4</v>
      </c>
      <c r="AA63" s="50">
        <v>5</v>
      </c>
      <c r="AB63" s="50">
        <v>5</v>
      </c>
      <c r="AC63" s="50">
        <v>4</v>
      </c>
      <c r="AD63" s="50">
        <v>4</v>
      </c>
      <c r="AE63" s="50">
        <v>4</v>
      </c>
      <c r="AF63" s="50">
        <v>4</v>
      </c>
      <c r="AG63" s="50">
        <v>4</v>
      </c>
      <c r="AH63" s="49">
        <v>4</v>
      </c>
      <c r="AI63" s="50">
        <v>4</v>
      </c>
      <c r="AJ63" s="50">
        <v>4</v>
      </c>
      <c r="AK63" s="60">
        <f t="shared" si="1"/>
        <v>77</v>
      </c>
      <c r="AL63" s="49">
        <v>4</v>
      </c>
      <c r="AM63" s="50">
        <v>3</v>
      </c>
      <c r="AN63" s="50">
        <v>3</v>
      </c>
      <c r="AO63" s="49">
        <v>4</v>
      </c>
      <c r="AP63" s="49">
        <v>4</v>
      </c>
      <c r="AQ63" s="50">
        <v>3</v>
      </c>
      <c r="AR63" s="50">
        <v>3</v>
      </c>
      <c r="AS63" s="49">
        <v>3</v>
      </c>
      <c r="AT63" s="49">
        <v>3</v>
      </c>
      <c r="AU63" s="61">
        <f t="shared" si="2"/>
        <v>30</v>
      </c>
    </row>
    <row r="64" spans="1:47" x14ac:dyDescent="0.25">
      <c r="A64" s="43">
        <v>63</v>
      </c>
      <c r="B64" s="48" t="s">
        <v>464</v>
      </c>
      <c r="C64" s="54" t="s">
        <v>512</v>
      </c>
      <c r="D64" s="54" t="s">
        <v>153</v>
      </c>
      <c r="E64" s="52">
        <f>VLOOKUP(B64,'Nilai Raport'!$B$2:$D$215,3,0)</f>
        <v>84.07692307692308</v>
      </c>
      <c r="F64" s="45" cm="1">
        <f t="array" ref="F64">ROUND(E64:E64,0)</f>
        <v>84</v>
      </c>
      <c r="G64" s="50">
        <v>5</v>
      </c>
      <c r="H64" s="48">
        <v>5</v>
      </c>
      <c r="I64" s="48">
        <v>5</v>
      </c>
      <c r="J64" s="50">
        <v>5</v>
      </c>
      <c r="K64" s="50">
        <v>5</v>
      </c>
      <c r="L64" s="50">
        <v>5</v>
      </c>
      <c r="M64" s="50">
        <v>5</v>
      </c>
      <c r="N64" s="48">
        <v>5</v>
      </c>
      <c r="O64" s="48">
        <v>5</v>
      </c>
      <c r="P64" s="50">
        <v>5</v>
      </c>
      <c r="Q64" s="59">
        <f t="shared" si="0"/>
        <v>50</v>
      </c>
      <c r="R64" s="50">
        <v>3</v>
      </c>
      <c r="S64" s="50">
        <v>2</v>
      </c>
      <c r="T64" s="50">
        <v>4</v>
      </c>
      <c r="U64" s="50">
        <v>3</v>
      </c>
      <c r="V64" s="50">
        <v>3</v>
      </c>
      <c r="W64" s="50">
        <v>3</v>
      </c>
      <c r="X64" s="50">
        <v>3</v>
      </c>
      <c r="Y64" s="50">
        <v>3</v>
      </c>
      <c r="Z64" s="50">
        <v>4</v>
      </c>
      <c r="AA64" s="50">
        <v>3</v>
      </c>
      <c r="AB64" s="50">
        <v>5</v>
      </c>
      <c r="AC64" s="50">
        <v>3</v>
      </c>
      <c r="AD64" s="50">
        <v>3</v>
      </c>
      <c r="AE64" s="50">
        <v>4</v>
      </c>
      <c r="AF64" s="50">
        <v>3</v>
      </c>
      <c r="AG64" s="50">
        <v>4</v>
      </c>
      <c r="AH64" s="48">
        <v>5</v>
      </c>
      <c r="AI64" s="50">
        <v>3</v>
      </c>
      <c r="AJ64" s="50">
        <v>4</v>
      </c>
      <c r="AK64" s="60">
        <f t="shared" si="1"/>
        <v>65</v>
      </c>
      <c r="AL64" s="48">
        <v>4</v>
      </c>
      <c r="AM64" s="50">
        <v>4</v>
      </c>
      <c r="AN64" s="50">
        <v>3</v>
      </c>
      <c r="AO64" s="48">
        <v>4</v>
      </c>
      <c r="AP64" s="48">
        <v>3</v>
      </c>
      <c r="AQ64" s="50">
        <v>4</v>
      </c>
      <c r="AR64" s="50">
        <v>5</v>
      </c>
      <c r="AS64" s="48">
        <v>5</v>
      </c>
      <c r="AT64" s="48">
        <v>5</v>
      </c>
      <c r="AU64" s="61">
        <f t="shared" si="2"/>
        <v>37</v>
      </c>
    </row>
    <row r="65" spans="1:47" x14ac:dyDescent="0.25">
      <c r="A65" s="43">
        <v>64</v>
      </c>
      <c r="B65" s="49" t="s">
        <v>466</v>
      </c>
      <c r="C65" s="55" t="s">
        <v>512</v>
      </c>
      <c r="D65" s="55" t="s">
        <v>153</v>
      </c>
      <c r="E65" s="52">
        <f>VLOOKUP(B65,'Nilai Raport'!$B$2:$D$215,3,0)</f>
        <v>83.538461538461533</v>
      </c>
      <c r="F65" s="45" cm="1">
        <f t="array" ref="F65">ROUND(E65:E65,0)</f>
        <v>84</v>
      </c>
      <c r="G65" s="50">
        <v>3</v>
      </c>
      <c r="H65" s="49">
        <v>3</v>
      </c>
      <c r="I65" s="49">
        <v>4</v>
      </c>
      <c r="J65" s="50">
        <v>2</v>
      </c>
      <c r="K65" s="50">
        <v>3</v>
      </c>
      <c r="L65" s="50">
        <v>2</v>
      </c>
      <c r="M65" s="50">
        <v>3</v>
      </c>
      <c r="N65" s="49">
        <v>3</v>
      </c>
      <c r="O65" s="49">
        <v>4</v>
      </c>
      <c r="P65" s="50">
        <v>5</v>
      </c>
      <c r="Q65" s="59">
        <f t="shared" si="0"/>
        <v>32</v>
      </c>
      <c r="R65" s="50">
        <v>3</v>
      </c>
      <c r="S65" s="50">
        <v>2</v>
      </c>
      <c r="T65" s="50">
        <v>3</v>
      </c>
      <c r="U65" s="50">
        <v>3</v>
      </c>
      <c r="V65" s="50">
        <v>3</v>
      </c>
      <c r="W65" s="50">
        <v>4</v>
      </c>
      <c r="X65" s="50">
        <v>3</v>
      </c>
      <c r="Y65" s="50">
        <v>4</v>
      </c>
      <c r="Z65" s="50">
        <v>3</v>
      </c>
      <c r="AA65" s="50">
        <v>3</v>
      </c>
      <c r="AB65" s="50">
        <v>4</v>
      </c>
      <c r="AC65" s="50">
        <v>3</v>
      </c>
      <c r="AD65" s="50">
        <v>3</v>
      </c>
      <c r="AE65" s="50">
        <v>3</v>
      </c>
      <c r="AF65" s="50">
        <v>4</v>
      </c>
      <c r="AG65" s="50">
        <v>3</v>
      </c>
      <c r="AH65" s="49">
        <v>3</v>
      </c>
      <c r="AI65" s="50">
        <v>2</v>
      </c>
      <c r="AJ65" s="50">
        <v>3</v>
      </c>
      <c r="AK65" s="60">
        <f t="shared" si="1"/>
        <v>59</v>
      </c>
      <c r="AL65" s="49">
        <v>3</v>
      </c>
      <c r="AM65" s="50">
        <v>4</v>
      </c>
      <c r="AN65" s="50">
        <v>3</v>
      </c>
      <c r="AO65" s="49">
        <v>3</v>
      </c>
      <c r="AP65" s="49">
        <v>4</v>
      </c>
      <c r="AQ65" s="50">
        <v>3</v>
      </c>
      <c r="AR65" s="50">
        <v>3</v>
      </c>
      <c r="AS65" s="49">
        <v>4</v>
      </c>
      <c r="AT65" s="49">
        <v>5</v>
      </c>
      <c r="AU65" s="61">
        <f t="shared" si="2"/>
        <v>32</v>
      </c>
    </row>
    <row r="66" spans="1:47" x14ac:dyDescent="0.25">
      <c r="A66" s="43">
        <v>65</v>
      </c>
      <c r="B66" s="48" t="s">
        <v>468</v>
      </c>
      <c r="C66" s="54" t="s">
        <v>512</v>
      </c>
      <c r="D66" s="54" t="s">
        <v>153</v>
      </c>
      <c r="E66" s="52">
        <f>VLOOKUP(B66,'Nilai Raport'!$B$2:$D$215,3,0)</f>
        <v>83.538461538461533</v>
      </c>
      <c r="F66" s="45" cm="1">
        <f t="array" ref="F66">ROUND(E66:E66,0)</f>
        <v>84</v>
      </c>
      <c r="G66" s="50">
        <v>5</v>
      </c>
      <c r="H66" s="48">
        <v>5</v>
      </c>
      <c r="I66" s="48">
        <v>5</v>
      </c>
      <c r="J66" s="50">
        <v>5</v>
      </c>
      <c r="K66" s="50">
        <v>4</v>
      </c>
      <c r="L66" s="50">
        <v>5</v>
      </c>
      <c r="M66" s="50">
        <v>5</v>
      </c>
      <c r="N66" s="48">
        <v>5</v>
      </c>
      <c r="O66" s="48">
        <v>5</v>
      </c>
      <c r="P66" s="50">
        <v>5</v>
      </c>
      <c r="Q66" s="59">
        <f t="shared" ref="Q66:Q129" si="3">SUM(G66:P66)</f>
        <v>49</v>
      </c>
      <c r="R66" s="50">
        <v>5</v>
      </c>
      <c r="S66" s="50">
        <v>5</v>
      </c>
      <c r="T66" s="50">
        <v>5</v>
      </c>
      <c r="U66" s="50">
        <v>5</v>
      </c>
      <c r="V66" s="50">
        <v>5</v>
      </c>
      <c r="W66" s="50">
        <v>5</v>
      </c>
      <c r="X66" s="50">
        <v>5</v>
      </c>
      <c r="Y66" s="50">
        <v>5</v>
      </c>
      <c r="Z66" s="50">
        <v>5</v>
      </c>
      <c r="AA66" s="50">
        <v>5</v>
      </c>
      <c r="AB66" s="50">
        <v>5</v>
      </c>
      <c r="AC66" s="50">
        <v>5</v>
      </c>
      <c r="AD66" s="50">
        <v>5</v>
      </c>
      <c r="AE66" s="50">
        <v>5</v>
      </c>
      <c r="AF66" s="50">
        <v>4</v>
      </c>
      <c r="AG66" s="50">
        <v>5</v>
      </c>
      <c r="AH66" s="48">
        <v>5</v>
      </c>
      <c r="AI66" s="50">
        <v>5</v>
      </c>
      <c r="AJ66" s="50">
        <v>5</v>
      </c>
      <c r="AK66" s="60">
        <f t="shared" ref="AK66:AK129" si="4">SUM(R66:AJ66)</f>
        <v>94</v>
      </c>
      <c r="AL66" s="48">
        <v>4</v>
      </c>
      <c r="AM66" s="50">
        <v>4</v>
      </c>
      <c r="AN66" s="50">
        <v>4</v>
      </c>
      <c r="AO66" s="48">
        <v>5</v>
      </c>
      <c r="AP66" s="48">
        <v>5</v>
      </c>
      <c r="AQ66" s="50">
        <v>4</v>
      </c>
      <c r="AR66" s="50">
        <v>4</v>
      </c>
      <c r="AS66" s="48">
        <v>3</v>
      </c>
      <c r="AT66" s="48">
        <v>5</v>
      </c>
      <c r="AU66" s="61">
        <f t="shared" ref="AU66:AU129" si="5">SUM(AL66:AT66)</f>
        <v>38</v>
      </c>
    </row>
    <row r="67" spans="1:47" x14ac:dyDescent="0.25">
      <c r="A67" s="43">
        <v>66</v>
      </c>
      <c r="B67" s="49" t="s">
        <v>469</v>
      </c>
      <c r="C67" s="55" t="s">
        <v>512</v>
      </c>
      <c r="D67" s="55" t="s">
        <v>153</v>
      </c>
      <c r="E67" s="52">
        <f>VLOOKUP(B67,'Nilai Raport'!$B$2:$D$215,3,0)</f>
        <v>84.15384615384616</v>
      </c>
      <c r="F67" s="45" cm="1">
        <f t="array" ref="F67">ROUND(E67:E67,0)</f>
        <v>84</v>
      </c>
      <c r="G67" s="50">
        <v>5</v>
      </c>
      <c r="H67" s="49">
        <v>4</v>
      </c>
      <c r="I67" s="49">
        <v>5</v>
      </c>
      <c r="J67" s="50">
        <v>5</v>
      </c>
      <c r="K67" s="50">
        <v>5</v>
      </c>
      <c r="L67" s="50">
        <v>4</v>
      </c>
      <c r="M67" s="50">
        <v>5</v>
      </c>
      <c r="N67" s="49">
        <v>5</v>
      </c>
      <c r="O67" s="49">
        <v>4</v>
      </c>
      <c r="P67" s="50">
        <v>5</v>
      </c>
      <c r="Q67" s="59">
        <f t="shared" si="3"/>
        <v>47</v>
      </c>
      <c r="R67" s="50">
        <v>4</v>
      </c>
      <c r="S67" s="50">
        <v>3</v>
      </c>
      <c r="T67" s="50">
        <v>4</v>
      </c>
      <c r="U67" s="50">
        <v>4</v>
      </c>
      <c r="V67" s="50">
        <v>4</v>
      </c>
      <c r="W67" s="50">
        <v>2</v>
      </c>
      <c r="X67" s="50">
        <v>4</v>
      </c>
      <c r="Y67" s="50">
        <v>3</v>
      </c>
      <c r="Z67" s="50">
        <v>4</v>
      </c>
      <c r="AA67" s="50">
        <v>4</v>
      </c>
      <c r="AB67" s="50">
        <v>3</v>
      </c>
      <c r="AC67" s="50">
        <v>5</v>
      </c>
      <c r="AD67" s="50">
        <v>3</v>
      </c>
      <c r="AE67" s="50">
        <v>4</v>
      </c>
      <c r="AF67" s="50">
        <v>4</v>
      </c>
      <c r="AG67" s="50">
        <v>4</v>
      </c>
      <c r="AH67" s="49">
        <v>4</v>
      </c>
      <c r="AI67" s="50">
        <v>3</v>
      </c>
      <c r="AJ67" s="50">
        <v>4</v>
      </c>
      <c r="AK67" s="60">
        <f t="shared" si="4"/>
        <v>70</v>
      </c>
      <c r="AL67" s="49">
        <v>4</v>
      </c>
      <c r="AM67" s="50">
        <v>4</v>
      </c>
      <c r="AN67" s="50">
        <v>3</v>
      </c>
      <c r="AO67" s="49">
        <v>4</v>
      </c>
      <c r="AP67" s="49">
        <v>4</v>
      </c>
      <c r="AQ67" s="50">
        <v>5</v>
      </c>
      <c r="AR67" s="50">
        <v>3</v>
      </c>
      <c r="AS67" s="49">
        <v>4</v>
      </c>
      <c r="AT67" s="49">
        <v>4</v>
      </c>
      <c r="AU67" s="61">
        <f t="shared" si="5"/>
        <v>35</v>
      </c>
    </row>
    <row r="68" spans="1:47" x14ac:dyDescent="0.25">
      <c r="A68" s="43">
        <v>67</v>
      </c>
      <c r="B68" s="42" t="s">
        <v>471</v>
      </c>
      <c r="C68" s="54" t="s">
        <v>512</v>
      </c>
      <c r="D68" s="54" t="s">
        <v>153</v>
      </c>
      <c r="E68" s="52">
        <f>VLOOKUP(B68,'Nilai Raport'!$B$2:$D$215,3,0)</f>
        <v>82.538461538461533</v>
      </c>
      <c r="F68" s="45" cm="1">
        <f t="array" ref="F68">ROUND(E68:E68,0)</f>
        <v>83</v>
      </c>
      <c r="G68" s="50">
        <v>5</v>
      </c>
      <c r="H68" s="48">
        <v>4</v>
      </c>
      <c r="I68" s="48">
        <v>5</v>
      </c>
      <c r="J68" s="50">
        <v>5</v>
      </c>
      <c r="K68" s="50">
        <v>4</v>
      </c>
      <c r="L68" s="50">
        <v>5</v>
      </c>
      <c r="M68" s="50">
        <v>5</v>
      </c>
      <c r="N68" s="48">
        <v>5</v>
      </c>
      <c r="O68" s="48">
        <v>5</v>
      </c>
      <c r="P68" s="50">
        <v>5</v>
      </c>
      <c r="Q68" s="59">
        <f t="shared" si="3"/>
        <v>48</v>
      </c>
      <c r="R68" s="50">
        <v>3</v>
      </c>
      <c r="S68" s="50">
        <v>4</v>
      </c>
      <c r="T68" s="50">
        <v>2</v>
      </c>
      <c r="U68" s="50">
        <v>4</v>
      </c>
      <c r="V68" s="50">
        <v>4</v>
      </c>
      <c r="W68" s="50">
        <v>4</v>
      </c>
      <c r="X68" s="50">
        <v>3</v>
      </c>
      <c r="Y68" s="50">
        <v>3</v>
      </c>
      <c r="Z68" s="50">
        <v>3</v>
      </c>
      <c r="AA68" s="50">
        <v>4</v>
      </c>
      <c r="AB68" s="50">
        <v>4</v>
      </c>
      <c r="AC68" s="50">
        <v>5</v>
      </c>
      <c r="AD68" s="50">
        <v>3</v>
      </c>
      <c r="AE68" s="50">
        <v>4</v>
      </c>
      <c r="AF68" s="50">
        <v>4</v>
      </c>
      <c r="AG68" s="50">
        <v>3</v>
      </c>
      <c r="AH68" s="48">
        <v>4</v>
      </c>
      <c r="AI68" s="50">
        <v>3</v>
      </c>
      <c r="AJ68" s="50">
        <v>4</v>
      </c>
      <c r="AK68" s="60">
        <f t="shared" si="4"/>
        <v>68</v>
      </c>
      <c r="AL68" s="48">
        <v>5</v>
      </c>
      <c r="AM68" s="50">
        <v>5</v>
      </c>
      <c r="AN68" s="50">
        <v>5</v>
      </c>
      <c r="AO68" s="48">
        <v>5</v>
      </c>
      <c r="AP68" s="48">
        <v>5</v>
      </c>
      <c r="AQ68" s="50">
        <v>5</v>
      </c>
      <c r="AR68" s="50">
        <v>5</v>
      </c>
      <c r="AS68" s="48">
        <v>5</v>
      </c>
      <c r="AT68" s="48">
        <v>5</v>
      </c>
      <c r="AU68" s="61">
        <f t="shared" si="5"/>
        <v>45</v>
      </c>
    </row>
    <row r="69" spans="1:47" x14ac:dyDescent="0.25">
      <c r="A69" s="43">
        <v>68</v>
      </c>
      <c r="B69" s="49" t="s">
        <v>473</v>
      </c>
      <c r="C69" s="55" t="s">
        <v>512</v>
      </c>
      <c r="D69" s="55" t="s">
        <v>153</v>
      </c>
      <c r="E69" s="52">
        <f>VLOOKUP(B69,'Nilai Raport'!$B$2:$D$215,3,0)</f>
        <v>84.538461538461533</v>
      </c>
      <c r="F69" s="45" cm="1">
        <f t="array" ref="F69">ROUND(E69:E69,0)</f>
        <v>85</v>
      </c>
      <c r="G69" s="50">
        <v>3</v>
      </c>
      <c r="H69" s="49">
        <v>4</v>
      </c>
      <c r="I69" s="49">
        <v>3</v>
      </c>
      <c r="J69" s="50">
        <v>4</v>
      </c>
      <c r="K69" s="50">
        <v>3</v>
      </c>
      <c r="L69" s="50">
        <v>2</v>
      </c>
      <c r="M69" s="50">
        <v>4</v>
      </c>
      <c r="N69" s="49">
        <v>4</v>
      </c>
      <c r="O69" s="49">
        <v>3</v>
      </c>
      <c r="P69" s="50">
        <v>4</v>
      </c>
      <c r="Q69" s="59">
        <f t="shared" si="3"/>
        <v>34</v>
      </c>
      <c r="R69" s="50">
        <v>3</v>
      </c>
      <c r="S69" s="50">
        <v>3</v>
      </c>
      <c r="T69" s="50">
        <v>3</v>
      </c>
      <c r="U69" s="50">
        <v>3</v>
      </c>
      <c r="V69" s="50">
        <v>3</v>
      </c>
      <c r="W69" s="50">
        <v>3</v>
      </c>
      <c r="X69" s="50">
        <v>4</v>
      </c>
      <c r="Y69" s="50">
        <v>3</v>
      </c>
      <c r="Z69" s="50">
        <v>4</v>
      </c>
      <c r="AA69" s="50">
        <v>4</v>
      </c>
      <c r="AB69" s="50">
        <v>3</v>
      </c>
      <c r="AC69" s="50">
        <v>3</v>
      </c>
      <c r="AD69" s="50">
        <v>4</v>
      </c>
      <c r="AE69" s="50">
        <v>3</v>
      </c>
      <c r="AF69" s="50">
        <v>4</v>
      </c>
      <c r="AG69" s="50">
        <v>4</v>
      </c>
      <c r="AH69" s="49">
        <v>3</v>
      </c>
      <c r="AI69" s="50">
        <v>3</v>
      </c>
      <c r="AJ69" s="50">
        <v>4</v>
      </c>
      <c r="AK69" s="60">
        <f t="shared" si="4"/>
        <v>64</v>
      </c>
      <c r="AL69" s="49">
        <v>5</v>
      </c>
      <c r="AM69" s="50">
        <v>4</v>
      </c>
      <c r="AN69" s="50">
        <v>5</v>
      </c>
      <c r="AO69" s="49">
        <v>4</v>
      </c>
      <c r="AP69" s="49">
        <v>5</v>
      </c>
      <c r="AQ69" s="50">
        <v>5</v>
      </c>
      <c r="AR69" s="50">
        <v>5</v>
      </c>
      <c r="AS69" s="49">
        <v>5</v>
      </c>
      <c r="AT69" s="49">
        <v>5</v>
      </c>
      <c r="AU69" s="61">
        <f t="shared" si="5"/>
        <v>43</v>
      </c>
    </row>
    <row r="70" spans="1:47" x14ac:dyDescent="0.25">
      <c r="A70" s="43">
        <v>69</v>
      </c>
      <c r="B70" s="48" t="s">
        <v>474</v>
      </c>
      <c r="C70" s="54" t="s">
        <v>512</v>
      </c>
      <c r="D70" s="54" t="s">
        <v>153</v>
      </c>
      <c r="E70" s="52">
        <f>VLOOKUP(B70,'Nilai Raport'!$B$2:$D$215,3,0)</f>
        <v>84.307692307692307</v>
      </c>
      <c r="F70" s="45" cm="1">
        <f t="array" ref="F70">ROUND(E70:E70,0)</f>
        <v>84</v>
      </c>
      <c r="G70" s="50">
        <v>5</v>
      </c>
      <c r="H70" s="48">
        <v>5</v>
      </c>
      <c r="I70" s="48">
        <v>4</v>
      </c>
      <c r="J70" s="50">
        <v>5</v>
      </c>
      <c r="K70" s="50">
        <v>5</v>
      </c>
      <c r="L70" s="50">
        <v>5</v>
      </c>
      <c r="M70" s="50">
        <v>4</v>
      </c>
      <c r="N70" s="48">
        <v>4</v>
      </c>
      <c r="O70" s="48">
        <v>5</v>
      </c>
      <c r="P70" s="50">
        <v>5</v>
      </c>
      <c r="Q70" s="59">
        <f t="shared" si="3"/>
        <v>47</v>
      </c>
      <c r="R70" s="50">
        <v>5</v>
      </c>
      <c r="S70" s="50">
        <v>3</v>
      </c>
      <c r="T70" s="50">
        <v>5</v>
      </c>
      <c r="U70" s="50">
        <v>5</v>
      </c>
      <c r="V70" s="50">
        <v>5</v>
      </c>
      <c r="W70" s="50">
        <v>4</v>
      </c>
      <c r="X70" s="50">
        <v>5</v>
      </c>
      <c r="Y70" s="50">
        <v>5</v>
      </c>
      <c r="Z70" s="50">
        <v>5</v>
      </c>
      <c r="AA70" s="50">
        <v>5</v>
      </c>
      <c r="AB70" s="50">
        <v>5</v>
      </c>
      <c r="AC70" s="50">
        <v>4</v>
      </c>
      <c r="AD70" s="50">
        <v>5</v>
      </c>
      <c r="AE70" s="50">
        <v>5</v>
      </c>
      <c r="AF70" s="50">
        <v>5</v>
      </c>
      <c r="AG70" s="50">
        <v>5</v>
      </c>
      <c r="AH70" s="48">
        <v>5</v>
      </c>
      <c r="AI70" s="50">
        <v>3</v>
      </c>
      <c r="AJ70" s="50">
        <v>5</v>
      </c>
      <c r="AK70" s="60">
        <f t="shared" si="4"/>
        <v>89</v>
      </c>
      <c r="AL70" s="48">
        <v>4</v>
      </c>
      <c r="AM70" s="50">
        <v>4</v>
      </c>
      <c r="AN70" s="50">
        <v>4</v>
      </c>
      <c r="AO70" s="48">
        <v>4</v>
      </c>
      <c r="AP70" s="48">
        <v>4</v>
      </c>
      <c r="AQ70" s="50">
        <v>3</v>
      </c>
      <c r="AR70" s="50">
        <v>5</v>
      </c>
      <c r="AS70" s="48">
        <v>5</v>
      </c>
      <c r="AT70" s="48">
        <v>5</v>
      </c>
      <c r="AU70" s="61">
        <f t="shared" si="5"/>
        <v>38</v>
      </c>
    </row>
    <row r="71" spans="1:47" x14ac:dyDescent="0.25">
      <c r="A71" s="43">
        <v>70</v>
      </c>
      <c r="B71" s="49" t="s">
        <v>374</v>
      </c>
      <c r="C71" s="55" t="s">
        <v>511</v>
      </c>
      <c r="D71" s="55" t="s">
        <v>91</v>
      </c>
      <c r="E71" s="53">
        <f>VLOOKUP(B71,'Nilai Raport'!$B$2:$D$215,3,0)</f>
        <v>83.230769230000007</v>
      </c>
      <c r="F71" s="45" cm="1">
        <f t="array" ref="F71">ROUND(E71:E71,0)</f>
        <v>83</v>
      </c>
      <c r="G71" s="50">
        <v>4</v>
      </c>
      <c r="H71" s="49">
        <v>5</v>
      </c>
      <c r="I71" s="49">
        <v>5</v>
      </c>
      <c r="J71" s="50">
        <v>4</v>
      </c>
      <c r="K71" s="50">
        <v>3</v>
      </c>
      <c r="L71" s="50">
        <v>4</v>
      </c>
      <c r="M71" s="50">
        <v>5</v>
      </c>
      <c r="N71" s="49">
        <v>4</v>
      </c>
      <c r="O71" s="49">
        <v>4</v>
      </c>
      <c r="P71" s="50">
        <v>5</v>
      </c>
      <c r="Q71" s="59">
        <f t="shared" si="3"/>
        <v>43</v>
      </c>
      <c r="R71" s="50">
        <v>5</v>
      </c>
      <c r="S71" s="50">
        <v>4</v>
      </c>
      <c r="T71" s="50">
        <v>5</v>
      </c>
      <c r="U71" s="50">
        <v>5</v>
      </c>
      <c r="V71" s="50">
        <v>4</v>
      </c>
      <c r="W71" s="50">
        <v>4</v>
      </c>
      <c r="X71" s="50">
        <v>5</v>
      </c>
      <c r="Y71" s="50">
        <v>3</v>
      </c>
      <c r="Z71" s="50">
        <v>4</v>
      </c>
      <c r="AA71" s="50">
        <v>4</v>
      </c>
      <c r="AB71" s="50">
        <v>4</v>
      </c>
      <c r="AC71" s="50">
        <v>4</v>
      </c>
      <c r="AD71" s="50">
        <v>5</v>
      </c>
      <c r="AE71" s="50">
        <v>5</v>
      </c>
      <c r="AF71" s="50">
        <v>5</v>
      </c>
      <c r="AG71" s="50">
        <v>5</v>
      </c>
      <c r="AH71" s="49">
        <v>4</v>
      </c>
      <c r="AI71" s="50">
        <v>4</v>
      </c>
      <c r="AJ71" s="50">
        <v>5</v>
      </c>
      <c r="AK71" s="60">
        <f t="shared" si="4"/>
        <v>84</v>
      </c>
      <c r="AL71" s="49">
        <v>4</v>
      </c>
      <c r="AM71" s="50">
        <v>4</v>
      </c>
      <c r="AN71" s="50">
        <v>3</v>
      </c>
      <c r="AO71" s="49">
        <v>4</v>
      </c>
      <c r="AP71" s="49">
        <v>4</v>
      </c>
      <c r="AQ71" s="50">
        <v>4</v>
      </c>
      <c r="AR71" s="50">
        <v>4</v>
      </c>
      <c r="AS71" s="49">
        <v>4</v>
      </c>
      <c r="AT71" s="49">
        <v>4</v>
      </c>
      <c r="AU71" s="61">
        <f t="shared" si="5"/>
        <v>35</v>
      </c>
    </row>
    <row r="72" spans="1:47" x14ac:dyDescent="0.25">
      <c r="A72" s="43">
        <v>71</v>
      </c>
      <c r="B72" s="48" t="s">
        <v>377</v>
      </c>
      <c r="C72" s="54" t="s">
        <v>512</v>
      </c>
      <c r="D72" s="54" t="s">
        <v>91</v>
      </c>
      <c r="E72" s="53">
        <f>VLOOKUP(B72,'Nilai Raport'!$B$2:$D$215,3,0)</f>
        <v>84.230769230000007</v>
      </c>
      <c r="F72" s="45" cm="1">
        <f t="array" ref="F72">ROUND(E72:E72,0)</f>
        <v>84</v>
      </c>
      <c r="G72" s="50">
        <v>5</v>
      </c>
      <c r="H72" s="48">
        <v>4</v>
      </c>
      <c r="I72" s="48">
        <v>5</v>
      </c>
      <c r="J72" s="50">
        <v>5</v>
      </c>
      <c r="K72" s="50">
        <v>3</v>
      </c>
      <c r="L72" s="50">
        <v>5</v>
      </c>
      <c r="M72" s="50">
        <v>5</v>
      </c>
      <c r="N72" s="48">
        <v>5</v>
      </c>
      <c r="O72" s="48">
        <v>5</v>
      </c>
      <c r="P72" s="50">
        <v>5</v>
      </c>
      <c r="Q72" s="59">
        <f t="shared" si="3"/>
        <v>47</v>
      </c>
      <c r="R72" s="50">
        <v>5</v>
      </c>
      <c r="S72" s="50">
        <v>3</v>
      </c>
      <c r="T72" s="50">
        <v>3</v>
      </c>
      <c r="U72" s="50">
        <v>4</v>
      </c>
      <c r="V72" s="50">
        <v>4</v>
      </c>
      <c r="W72" s="50">
        <v>3</v>
      </c>
      <c r="X72" s="50">
        <v>3</v>
      </c>
      <c r="Y72" s="50">
        <v>3</v>
      </c>
      <c r="Z72" s="50">
        <v>4</v>
      </c>
      <c r="AA72" s="50">
        <v>4</v>
      </c>
      <c r="AB72" s="50">
        <v>3</v>
      </c>
      <c r="AC72" s="50">
        <v>5</v>
      </c>
      <c r="AD72" s="50">
        <v>4</v>
      </c>
      <c r="AE72" s="50">
        <v>5</v>
      </c>
      <c r="AF72" s="50">
        <v>4</v>
      </c>
      <c r="AG72" s="50">
        <v>4</v>
      </c>
      <c r="AH72" s="48">
        <v>5</v>
      </c>
      <c r="AI72" s="50">
        <v>4</v>
      </c>
      <c r="AJ72" s="50">
        <v>4</v>
      </c>
      <c r="AK72" s="60">
        <f t="shared" si="4"/>
        <v>74</v>
      </c>
      <c r="AL72" s="48">
        <v>3</v>
      </c>
      <c r="AM72" s="50">
        <v>3</v>
      </c>
      <c r="AN72" s="50">
        <v>3</v>
      </c>
      <c r="AO72" s="48">
        <v>4</v>
      </c>
      <c r="AP72" s="48">
        <v>3</v>
      </c>
      <c r="AQ72" s="50">
        <v>4</v>
      </c>
      <c r="AR72" s="50">
        <v>3</v>
      </c>
      <c r="AS72" s="48">
        <v>4</v>
      </c>
      <c r="AT72" s="48">
        <v>4</v>
      </c>
      <c r="AU72" s="61">
        <f t="shared" si="5"/>
        <v>31</v>
      </c>
    </row>
    <row r="73" spans="1:47" x14ac:dyDescent="0.25">
      <c r="A73" s="43">
        <v>72</v>
      </c>
      <c r="B73" s="49" t="s">
        <v>378</v>
      </c>
      <c r="C73" s="55" t="s">
        <v>512</v>
      </c>
      <c r="D73" s="55" t="s">
        <v>91</v>
      </c>
      <c r="E73" s="53">
        <f>VLOOKUP(B73,'Nilai Raport'!$B$2:$D$215,3,0)</f>
        <v>86.307692309999993</v>
      </c>
      <c r="F73" s="45" cm="1">
        <f t="array" ref="F73">ROUND(E73:E73,0)</f>
        <v>86</v>
      </c>
      <c r="G73" s="50">
        <v>4</v>
      </c>
      <c r="H73" s="49">
        <v>5</v>
      </c>
      <c r="I73" s="49">
        <v>4</v>
      </c>
      <c r="J73" s="50">
        <v>4</v>
      </c>
      <c r="K73" s="50">
        <v>3</v>
      </c>
      <c r="L73" s="50">
        <v>4</v>
      </c>
      <c r="M73" s="50">
        <v>3</v>
      </c>
      <c r="N73" s="49">
        <v>4</v>
      </c>
      <c r="O73" s="49">
        <v>4</v>
      </c>
      <c r="P73" s="50">
        <v>5</v>
      </c>
      <c r="Q73" s="59">
        <f t="shared" si="3"/>
        <v>40</v>
      </c>
      <c r="R73" s="50">
        <v>4</v>
      </c>
      <c r="S73" s="50">
        <v>3</v>
      </c>
      <c r="T73" s="50">
        <v>3</v>
      </c>
      <c r="U73" s="50">
        <v>4</v>
      </c>
      <c r="V73" s="50">
        <v>4</v>
      </c>
      <c r="W73" s="50">
        <v>3</v>
      </c>
      <c r="X73" s="50">
        <v>4</v>
      </c>
      <c r="Y73" s="50">
        <v>5</v>
      </c>
      <c r="Z73" s="50">
        <v>4</v>
      </c>
      <c r="AA73" s="50">
        <v>4</v>
      </c>
      <c r="AB73" s="50">
        <v>3</v>
      </c>
      <c r="AC73" s="50">
        <v>4</v>
      </c>
      <c r="AD73" s="50">
        <v>4</v>
      </c>
      <c r="AE73" s="50">
        <v>5</v>
      </c>
      <c r="AF73" s="50">
        <v>4</v>
      </c>
      <c r="AG73" s="50">
        <v>4</v>
      </c>
      <c r="AH73" s="49">
        <v>4</v>
      </c>
      <c r="AI73" s="50">
        <v>4</v>
      </c>
      <c r="AJ73" s="50">
        <v>3</v>
      </c>
      <c r="AK73" s="60">
        <f t="shared" si="4"/>
        <v>73</v>
      </c>
      <c r="AL73" s="49">
        <v>4</v>
      </c>
      <c r="AM73" s="50">
        <v>4</v>
      </c>
      <c r="AN73" s="50">
        <v>3</v>
      </c>
      <c r="AO73" s="49">
        <v>5</v>
      </c>
      <c r="AP73" s="49">
        <v>5</v>
      </c>
      <c r="AQ73" s="50">
        <v>4</v>
      </c>
      <c r="AR73" s="50">
        <v>3</v>
      </c>
      <c r="AS73" s="49">
        <v>3</v>
      </c>
      <c r="AT73" s="49">
        <v>4</v>
      </c>
      <c r="AU73" s="61">
        <f t="shared" si="5"/>
        <v>35</v>
      </c>
    </row>
    <row r="74" spans="1:47" x14ac:dyDescent="0.25">
      <c r="A74" s="43">
        <v>73</v>
      </c>
      <c r="B74" s="48" t="s">
        <v>379</v>
      </c>
      <c r="C74" s="54" t="s">
        <v>512</v>
      </c>
      <c r="D74" s="54" t="s">
        <v>91</v>
      </c>
      <c r="E74" s="53">
        <f>VLOOKUP(B74,'Nilai Raport'!$B$2:$D$215,3,0)</f>
        <v>84.61538462</v>
      </c>
      <c r="F74" s="45" cm="1">
        <f t="array" ref="F74">ROUND(E74:E74,0)</f>
        <v>85</v>
      </c>
      <c r="G74" s="50">
        <v>4</v>
      </c>
      <c r="H74" s="48">
        <v>4</v>
      </c>
      <c r="I74" s="48">
        <v>5</v>
      </c>
      <c r="J74" s="50">
        <v>5</v>
      </c>
      <c r="K74" s="50">
        <v>5</v>
      </c>
      <c r="L74" s="50">
        <v>5</v>
      </c>
      <c r="M74" s="50">
        <v>5</v>
      </c>
      <c r="N74" s="48">
        <v>5</v>
      </c>
      <c r="O74" s="48">
        <v>5</v>
      </c>
      <c r="P74" s="50">
        <v>5</v>
      </c>
      <c r="Q74" s="59">
        <f t="shared" si="3"/>
        <v>48</v>
      </c>
      <c r="R74" s="50">
        <v>4</v>
      </c>
      <c r="S74" s="50">
        <v>4</v>
      </c>
      <c r="T74" s="50">
        <v>5</v>
      </c>
      <c r="U74" s="50">
        <v>5</v>
      </c>
      <c r="V74" s="50">
        <v>5</v>
      </c>
      <c r="W74" s="50">
        <v>5</v>
      </c>
      <c r="X74" s="50">
        <v>4</v>
      </c>
      <c r="Y74" s="50">
        <v>4</v>
      </c>
      <c r="Z74" s="50">
        <v>5</v>
      </c>
      <c r="AA74" s="50">
        <v>5</v>
      </c>
      <c r="AB74" s="50">
        <v>5</v>
      </c>
      <c r="AC74" s="50">
        <v>5</v>
      </c>
      <c r="AD74" s="50">
        <v>5</v>
      </c>
      <c r="AE74" s="50">
        <v>5</v>
      </c>
      <c r="AF74" s="50">
        <v>5</v>
      </c>
      <c r="AG74" s="50">
        <v>5</v>
      </c>
      <c r="AH74" s="48">
        <v>5</v>
      </c>
      <c r="AI74" s="50">
        <v>4</v>
      </c>
      <c r="AJ74" s="50">
        <v>5</v>
      </c>
      <c r="AK74" s="60">
        <f t="shared" si="4"/>
        <v>90</v>
      </c>
      <c r="AL74" s="48">
        <v>5</v>
      </c>
      <c r="AM74" s="50">
        <v>5</v>
      </c>
      <c r="AN74" s="50">
        <v>5</v>
      </c>
      <c r="AO74" s="48">
        <v>5</v>
      </c>
      <c r="AP74" s="48">
        <v>5</v>
      </c>
      <c r="AQ74" s="50">
        <v>4</v>
      </c>
      <c r="AR74" s="50">
        <v>5</v>
      </c>
      <c r="AS74" s="48">
        <v>5</v>
      </c>
      <c r="AT74" s="48">
        <v>5</v>
      </c>
      <c r="AU74" s="61">
        <f t="shared" si="5"/>
        <v>44</v>
      </c>
    </row>
    <row r="75" spans="1:47" x14ac:dyDescent="0.25">
      <c r="A75" s="43">
        <v>74</v>
      </c>
      <c r="B75" s="49" t="s">
        <v>382</v>
      </c>
      <c r="C75" s="55" t="s">
        <v>512</v>
      </c>
      <c r="D75" s="55" t="s">
        <v>91</v>
      </c>
      <c r="E75" s="53">
        <f>VLOOKUP(B75,'Nilai Raport'!$B$2:$D$215,3,0)</f>
        <v>84.153846150000007</v>
      </c>
      <c r="F75" s="45" cm="1">
        <f t="array" ref="F75">ROUND(E75:E75,0)</f>
        <v>84</v>
      </c>
      <c r="G75" s="50">
        <v>3</v>
      </c>
      <c r="H75" s="49">
        <v>5</v>
      </c>
      <c r="I75" s="49">
        <v>5</v>
      </c>
      <c r="J75" s="50">
        <v>4</v>
      </c>
      <c r="K75" s="50">
        <v>3</v>
      </c>
      <c r="L75" s="50">
        <v>4</v>
      </c>
      <c r="M75" s="50">
        <v>4</v>
      </c>
      <c r="N75" s="49">
        <v>4</v>
      </c>
      <c r="O75" s="49">
        <v>4</v>
      </c>
      <c r="P75" s="50">
        <v>5</v>
      </c>
      <c r="Q75" s="59">
        <f t="shared" si="3"/>
        <v>41</v>
      </c>
      <c r="R75" s="50">
        <v>5</v>
      </c>
      <c r="S75" s="50">
        <v>5</v>
      </c>
      <c r="T75" s="50">
        <v>5</v>
      </c>
      <c r="U75" s="50">
        <v>5</v>
      </c>
      <c r="V75" s="50">
        <v>5</v>
      </c>
      <c r="W75" s="50">
        <v>5</v>
      </c>
      <c r="X75" s="50">
        <v>4</v>
      </c>
      <c r="Y75" s="50">
        <v>3</v>
      </c>
      <c r="Z75" s="50">
        <v>3</v>
      </c>
      <c r="AA75" s="50">
        <v>4</v>
      </c>
      <c r="AB75" s="50">
        <v>5</v>
      </c>
      <c r="AC75" s="50">
        <v>5</v>
      </c>
      <c r="AD75" s="50">
        <v>5</v>
      </c>
      <c r="AE75" s="50">
        <v>5</v>
      </c>
      <c r="AF75" s="50">
        <v>5</v>
      </c>
      <c r="AG75" s="50">
        <v>4</v>
      </c>
      <c r="AH75" s="49">
        <v>5</v>
      </c>
      <c r="AI75" s="50">
        <v>4</v>
      </c>
      <c r="AJ75" s="50">
        <v>4</v>
      </c>
      <c r="AK75" s="60">
        <f t="shared" si="4"/>
        <v>86</v>
      </c>
      <c r="AL75" s="49">
        <v>5</v>
      </c>
      <c r="AM75" s="50">
        <v>5</v>
      </c>
      <c r="AN75" s="50">
        <v>4</v>
      </c>
      <c r="AO75" s="49">
        <v>4</v>
      </c>
      <c r="AP75" s="49">
        <v>5</v>
      </c>
      <c r="AQ75" s="50">
        <v>5</v>
      </c>
      <c r="AR75" s="50">
        <v>5</v>
      </c>
      <c r="AS75" s="49">
        <v>5</v>
      </c>
      <c r="AT75" s="49">
        <v>5</v>
      </c>
      <c r="AU75" s="61">
        <f t="shared" si="5"/>
        <v>43</v>
      </c>
    </row>
    <row r="76" spans="1:47" x14ac:dyDescent="0.25">
      <c r="A76" s="43">
        <v>75</v>
      </c>
      <c r="B76" s="50" t="s">
        <v>383</v>
      </c>
      <c r="C76" s="56" t="s">
        <v>512</v>
      </c>
      <c r="D76" s="56" t="s">
        <v>91</v>
      </c>
      <c r="E76" s="53">
        <f>VLOOKUP(B76,'Nilai Raport'!$B$2:$D$215,3,0)</f>
        <v>76.92307692</v>
      </c>
      <c r="F76" s="45" cm="1">
        <f t="array" ref="F76">ROUND(E76:E76,0)</f>
        <v>77</v>
      </c>
      <c r="G76" s="50">
        <v>3</v>
      </c>
      <c r="H76" s="50">
        <v>4</v>
      </c>
      <c r="I76" s="50">
        <v>3</v>
      </c>
      <c r="J76" s="50">
        <v>1</v>
      </c>
      <c r="K76" s="50">
        <v>3</v>
      </c>
      <c r="L76" s="50">
        <v>3</v>
      </c>
      <c r="M76" s="50">
        <v>3</v>
      </c>
      <c r="N76" s="50">
        <v>3</v>
      </c>
      <c r="O76" s="50">
        <v>3</v>
      </c>
      <c r="P76" s="50">
        <v>2</v>
      </c>
      <c r="Q76" s="45">
        <f t="shared" si="3"/>
        <v>28</v>
      </c>
      <c r="R76" s="50">
        <v>2</v>
      </c>
      <c r="S76" s="50">
        <v>2</v>
      </c>
      <c r="T76" s="50">
        <v>2</v>
      </c>
      <c r="U76" s="50">
        <v>3</v>
      </c>
      <c r="V76" s="50">
        <v>3</v>
      </c>
      <c r="W76" s="50">
        <v>4</v>
      </c>
      <c r="X76" s="50">
        <v>3</v>
      </c>
      <c r="Y76" s="50">
        <v>1</v>
      </c>
      <c r="Z76" s="50">
        <v>3</v>
      </c>
      <c r="AA76" s="50">
        <v>1</v>
      </c>
      <c r="AB76" s="50">
        <v>3</v>
      </c>
      <c r="AC76" s="50">
        <v>3</v>
      </c>
      <c r="AD76" s="50">
        <v>3</v>
      </c>
      <c r="AE76" s="50">
        <v>2</v>
      </c>
      <c r="AF76" s="50">
        <v>2</v>
      </c>
      <c r="AG76" s="50">
        <v>3</v>
      </c>
      <c r="AH76" s="50">
        <v>1</v>
      </c>
      <c r="AI76" s="50">
        <v>2</v>
      </c>
      <c r="AJ76" s="50">
        <v>3</v>
      </c>
      <c r="AK76" s="57">
        <f t="shared" si="4"/>
        <v>46</v>
      </c>
      <c r="AL76" s="50">
        <v>3</v>
      </c>
      <c r="AM76" s="50">
        <v>2</v>
      </c>
      <c r="AN76" s="50">
        <v>2</v>
      </c>
      <c r="AO76" s="50">
        <v>3</v>
      </c>
      <c r="AP76" s="50">
        <v>2</v>
      </c>
      <c r="AQ76" s="50">
        <v>3</v>
      </c>
      <c r="AR76" s="50">
        <v>3</v>
      </c>
      <c r="AS76" s="50">
        <v>2</v>
      </c>
      <c r="AT76" s="50">
        <v>3</v>
      </c>
      <c r="AU76" s="39">
        <f t="shared" si="5"/>
        <v>23</v>
      </c>
    </row>
    <row r="77" spans="1:47" x14ac:dyDescent="0.25">
      <c r="A77" s="43">
        <v>76</v>
      </c>
      <c r="B77" s="49" t="s">
        <v>384</v>
      </c>
      <c r="C77" s="55" t="s">
        <v>512</v>
      </c>
      <c r="D77" s="55" t="s">
        <v>91</v>
      </c>
      <c r="E77" s="53">
        <f>VLOOKUP(B77,'Nilai Raport'!$B$2:$D$215,3,0)</f>
        <v>83.92307692</v>
      </c>
      <c r="F77" s="45" cm="1">
        <f t="array" ref="F77">ROUND(E77:E77,0)</f>
        <v>84</v>
      </c>
      <c r="G77" s="50">
        <v>4</v>
      </c>
      <c r="H77" s="49">
        <v>5</v>
      </c>
      <c r="I77" s="49">
        <v>4</v>
      </c>
      <c r="J77" s="50">
        <v>4</v>
      </c>
      <c r="K77" s="50">
        <v>3</v>
      </c>
      <c r="L77" s="50">
        <v>3</v>
      </c>
      <c r="M77" s="50">
        <v>3</v>
      </c>
      <c r="N77" s="49">
        <v>4</v>
      </c>
      <c r="O77" s="49">
        <v>4</v>
      </c>
      <c r="P77" s="50">
        <v>4</v>
      </c>
      <c r="Q77" s="59">
        <f t="shared" si="3"/>
        <v>38</v>
      </c>
      <c r="R77" s="50">
        <v>4</v>
      </c>
      <c r="S77" s="50">
        <v>3</v>
      </c>
      <c r="T77" s="50">
        <v>3</v>
      </c>
      <c r="U77" s="50">
        <v>3</v>
      </c>
      <c r="V77" s="50">
        <v>3</v>
      </c>
      <c r="W77" s="50">
        <v>2</v>
      </c>
      <c r="X77" s="50">
        <v>3</v>
      </c>
      <c r="Y77" s="50">
        <v>2</v>
      </c>
      <c r="Z77" s="50">
        <v>3</v>
      </c>
      <c r="AA77" s="50">
        <v>3</v>
      </c>
      <c r="AB77" s="50">
        <v>3</v>
      </c>
      <c r="AC77" s="50">
        <v>3</v>
      </c>
      <c r="AD77" s="50">
        <v>3</v>
      </c>
      <c r="AE77" s="50">
        <v>3</v>
      </c>
      <c r="AF77" s="50">
        <v>3</v>
      </c>
      <c r="AG77" s="50">
        <v>3</v>
      </c>
      <c r="AH77" s="49">
        <v>3</v>
      </c>
      <c r="AI77" s="50">
        <v>3</v>
      </c>
      <c r="AJ77" s="50">
        <v>3</v>
      </c>
      <c r="AK77" s="60">
        <f t="shared" si="4"/>
        <v>56</v>
      </c>
      <c r="AL77" s="49">
        <v>4</v>
      </c>
      <c r="AM77" s="50">
        <v>4</v>
      </c>
      <c r="AN77" s="50">
        <v>3</v>
      </c>
      <c r="AO77" s="49">
        <v>4</v>
      </c>
      <c r="AP77" s="49">
        <v>4</v>
      </c>
      <c r="AQ77" s="50">
        <v>4</v>
      </c>
      <c r="AR77" s="50">
        <v>2</v>
      </c>
      <c r="AS77" s="49">
        <v>4</v>
      </c>
      <c r="AT77" s="49">
        <v>4</v>
      </c>
      <c r="AU77" s="61">
        <f t="shared" si="5"/>
        <v>33</v>
      </c>
    </row>
    <row r="78" spans="1:47" x14ac:dyDescent="0.25">
      <c r="A78" s="43">
        <v>77</v>
      </c>
      <c r="B78" s="48" t="s">
        <v>385</v>
      </c>
      <c r="C78" s="54" t="s">
        <v>512</v>
      </c>
      <c r="D78" s="54" t="s">
        <v>91</v>
      </c>
      <c r="E78" s="53">
        <f>VLOOKUP(B78,'Nilai Raport'!$B$2:$D$215,3,0)</f>
        <v>86.153846150000007</v>
      </c>
      <c r="F78" s="45" cm="1">
        <f t="array" ref="F78">ROUND(E78:E78,0)</f>
        <v>86</v>
      </c>
      <c r="G78" s="50">
        <v>5</v>
      </c>
      <c r="H78" s="48">
        <v>5</v>
      </c>
      <c r="I78" s="48">
        <v>5</v>
      </c>
      <c r="J78" s="50">
        <v>5</v>
      </c>
      <c r="K78" s="50">
        <v>3</v>
      </c>
      <c r="L78" s="50">
        <v>4</v>
      </c>
      <c r="M78" s="50">
        <v>4</v>
      </c>
      <c r="N78" s="48">
        <v>4</v>
      </c>
      <c r="O78" s="48">
        <v>4</v>
      </c>
      <c r="P78" s="50">
        <v>5</v>
      </c>
      <c r="Q78" s="59">
        <f t="shared" si="3"/>
        <v>44</v>
      </c>
      <c r="R78" s="50">
        <v>4</v>
      </c>
      <c r="S78" s="50">
        <v>5</v>
      </c>
      <c r="T78" s="50">
        <v>5</v>
      </c>
      <c r="U78" s="50">
        <v>5</v>
      </c>
      <c r="V78" s="50">
        <v>5</v>
      </c>
      <c r="W78" s="50">
        <v>5</v>
      </c>
      <c r="X78" s="50">
        <v>5</v>
      </c>
      <c r="Y78" s="50">
        <v>5</v>
      </c>
      <c r="Z78" s="50">
        <v>5</v>
      </c>
      <c r="AA78" s="50">
        <v>5</v>
      </c>
      <c r="AB78" s="50">
        <v>5</v>
      </c>
      <c r="AC78" s="50">
        <v>5</v>
      </c>
      <c r="AD78" s="50">
        <v>5</v>
      </c>
      <c r="AE78" s="50">
        <v>5</v>
      </c>
      <c r="AF78" s="50">
        <v>5</v>
      </c>
      <c r="AG78" s="50">
        <v>5</v>
      </c>
      <c r="AH78" s="48">
        <v>5</v>
      </c>
      <c r="AI78" s="50">
        <v>5</v>
      </c>
      <c r="AJ78" s="50">
        <v>5</v>
      </c>
      <c r="AK78" s="60">
        <f t="shared" si="4"/>
        <v>94</v>
      </c>
      <c r="AL78" s="48">
        <v>5</v>
      </c>
      <c r="AM78" s="50">
        <v>5</v>
      </c>
      <c r="AN78" s="50">
        <v>4</v>
      </c>
      <c r="AO78" s="48">
        <v>4</v>
      </c>
      <c r="AP78" s="48">
        <v>5</v>
      </c>
      <c r="AQ78" s="50">
        <v>5</v>
      </c>
      <c r="AR78" s="50">
        <v>5</v>
      </c>
      <c r="AS78" s="48">
        <v>5</v>
      </c>
      <c r="AT78" s="48">
        <v>5</v>
      </c>
      <c r="AU78" s="61">
        <f t="shared" si="5"/>
        <v>43</v>
      </c>
    </row>
    <row r="79" spans="1:47" x14ac:dyDescent="0.25">
      <c r="A79" s="43">
        <v>78</v>
      </c>
      <c r="B79" s="49" t="s">
        <v>386</v>
      </c>
      <c r="C79" s="55" t="s">
        <v>512</v>
      </c>
      <c r="D79" s="55" t="s">
        <v>91</v>
      </c>
      <c r="E79" s="53">
        <f>VLOOKUP(B79,'Nilai Raport'!$B$2:$D$215,3,0)</f>
        <v>85.307692309999993</v>
      </c>
      <c r="F79" s="45" cm="1">
        <f t="array" ref="F79">ROUND(E79:E79,0)</f>
        <v>85</v>
      </c>
      <c r="G79" s="50">
        <v>5</v>
      </c>
      <c r="H79" s="49">
        <v>5</v>
      </c>
      <c r="I79" s="49">
        <v>4</v>
      </c>
      <c r="J79" s="50">
        <v>5</v>
      </c>
      <c r="K79" s="50">
        <v>5</v>
      </c>
      <c r="L79" s="50">
        <v>5</v>
      </c>
      <c r="M79" s="50">
        <v>5</v>
      </c>
      <c r="N79" s="49">
        <v>5</v>
      </c>
      <c r="O79" s="49">
        <v>5</v>
      </c>
      <c r="P79" s="50">
        <v>5</v>
      </c>
      <c r="Q79" s="59">
        <f t="shared" si="3"/>
        <v>49</v>
      </c>
      <c r="R79" s="50">
        <v>4</v>
      </c>
      <c r="S79" s="50">
        <v>5</v>
      </c>
      <c r="T79" s="50">
        <v>5</v>
      </c>
      <c r="U79" s="50">
        <v>5</v>
      </c>
      <c r="V79" s="50">
        <v>5</v>
      </c>
      <c r="W79" s="50">
        <v>4</v>
      </c>
      <c r="X79" s="50">
        <v>5</v>
      </c>
      <c r="Y79" s="50">
        <v>3</v>
      </c>
      <c r="Z79" s="50">
        <v>5</v>
      </c>
      <c r="AA79" s="50">
        <v>5</v>
      </c>
      <c r="AB79" s="50">
        <v>3</v>
      </c>
      <c r="AC79" s="50">
        <v>5</v>
      </c>
      <c r="AD79" s="50">
        <v>5</v>
      </c>
      <c r="AE79" s="50">
        <v>5</v>
      </c>
      <c r="AF79" s="50">
        <v>5</v>
      </c>
      <c r="AG79" s="50">
        <v>4</v>
      </c>
      <c r="AH79" s="49">
        <v>5</v>
      </c>
      <c r="AI79" s="50">
        <v>5</v>
      </c>
      <c r="AJ79" s="50">
        <v>5</v>
      </c>
      <c r="AK79" s="60">
        <f t="shared" si="4"/>
        <v>88</v>
      </c>
      <c r="AL79" s="49">
        <v>5</v>
      </c>
      <c r="AM79" s="50">
        <v>5</v>
      </c>
      <c r="AN79" s="50">
        <v>5</v>
      </c>
      <c r="AO79" s="49">
        <v>5</v>
      </c>
      <c r="AP79" s="49">
        <v>5</v>
      </c>
      <c r="AQ79" s="50">
        <v>5</v>
      </c>
      <c r="AR79" s="50">
        <v>5</v>
      </c>
      <c r="AS79" s="49">
        <v>5</v>
      </c>
      <c r="AT79" s="49">
        <v>5</v>
      </c>
      <c r="AU79" s="61">
        <f t="shared" si="5"/>
        <v>45</v>
      </c>
    </row>
    <row r="80" spans="1:47" x14ac:dyDescent="0.25">
      <c r="A80" s="43">
        <v>79</v>
      </c>
      <c r="B80" s="49" t="s">
        <v>388</v>
      </c>
      <c r="C80" s="55" t="s">
        <v>512</v>
      </c>
      <c r="D80" s="55" t="s">
        <v>91</v>
      </c>
      <c r="E80" s="53">
        <f>VLOOKUP(B80,'Nilai Raport'!$B$2:$D$215,3,0)</f>
        <v>86.153846150000007</v>
      </c>
      <c r="F80" s="45" cm="1">
        <f t="array" ref="F80">ROUND(E80:E80,0)</f>
        <v>86</v>
      </c>
      <c r="G80" s="50">
        <v>4</v>
      </c>
      <c r="H80" s="49">
        <v>4</v>
      </c>
      <c r="I80" s="49">
        <v>3</v>
      </c>
      <c r="J80" s="50">
        <v>4</v>
      </c>
      <c r="K80" s="50">
        <v>3</v>
      </c>
      <c r="L80" s="50">
        <v>4</v>
      </c>
      <c r="M80" s="50">
        <v>3</v>
      </c>
      <c r="N80" s="49">
        <v>3</v>
      </c>
      <c r="O80" s="49">
        <v>4</v>
      </c>
      <c r="P80" s="50">
        <v>2</v>
      </c>
      <c r="Q80" s="59">
        <f t="shared" si="3"/>
        <v>34</v>
      </c>
      <c r="R80" s="50">
        <v>4</v>
      </c>
      <c r="S80" s="50">
        <v>3</v>
      </c>
      <c r="T80" s="50">
        <v>4</v>
      </c>
      <c r="U80" s="50">
        <v>3</v>
      </c>
      <c r="V80" s="50">
        <v>3</v>
      </c>
      <c r="W80" s="50">
        <v>3</v>
      </c>
      <c r="X80" s="50">
        <v>3</v>
      </c>
      <c r="Y80" s="50">
        <v>4</v>
      </c>
      <c r="Z80" s="50">
        <v>3</v>
      </c>
      <c r="AA80" s="50">
        <v>3</v>
      </c>
      <c r="AB80" s="50">
        <v>3</v>
      </c>
      <c r="AC80" s="50">
        <v>3</v>
      </c>
      <c r="AD80" s="50">
        <v>3</v>
      </c>
      <c r="AE80" s="50">
        <v>4</v>
      </c>
      <c r="AF80" s="50">
        <v>3</v>
      </c>
      <c r="AG80" s="50">
        <v>3</v>
      </c>
      <c r="AH80" s="49">
        <v>3</v>
      </c>
      <c r="AI80" s="50">
        <v>3</v>
      </c>
      <c r="AJ80" s="50">
        <v>3</v>
      </c>
      <c r="AK80" s="60">
        <f t="shared" si="4"/>
        <v>61</v>
      </c>
      <c r="AL80" s="49">
        <v>4</v>
      </c>
      <c r="AM80" s="50">
        <v>3</v>
      </c>
      <c r="AN80" s="50">
        <v>3</v>
      </c>
      <c r="AO80" s="49">
        <v>4</v>
      </c>
      <c r="AP80" s="49">
        <v>3</v>
      </c>
      <c r="AQ80" s="50">
        <v>3</v>
      </c>
      <c r="AR80" s="50">
        <v>4</v>
      </c>
      <c r="AS80" s="49">
        <v>3</v>
      </c>
      <c r="AT80" s="49">
        <v>4</v>
      </c>
      <c r="AU80" s="61">
        <f t="shared" si="5"/>
        <v>31</v>
      </c>
    </row>
    <row r="81" spans="1:47" x14ac:dyDescent="0.25">
      <c r="A81" s="43">
        <v>80</v>
      </c>
      <c r="B81" s="49" t="s">
        <v>390</v>
      </c>
      <c r="C81" s="55" t="s">
        <v>512</v>
      </c>
      <c r="D81" s="55" t="s">
        <v>91</v>
      </c>
      <c r="E81" s="53">
        <f>VLOOKUP(B81,'Nilai Raport'!$B$2:$D$215,3,0)</f>
        <v>83.07692308</v>
      </c>
      <c r="F81" s="45" cm="1">
        <f t="array" ref="F81">ROUND(E81:E81,0)</f>
        <v>83</v>
      </c>
      <c r="G81" s="50">
        <v>4</v>
      </c>
      <c r="H81" s="49">
        <v>5</v>
      </c>
      <c r="I81" s="49">
        <v>4</v>
      </c>
      <c r="J81" s="50">
        <v>4</v>
      </c>
      <c r="K81" s="50">
        <v>4</v>
      </c>
      <c r="L81" s="50">
        <v>4</v>
      </c>
      <c r="M81" s="50">
        <v>3</v>
      </c>
      <c r="N81" s="49">
        <v>4</v>
      </c>
      <c r="O81" s="49">
        <v>5</v>
      </c>
      <c r="P81" s="50">
        <v>4</v>
      </c>
      <c r="Q81" s="59">
        <f t="shared" si="3"/>
        <v>41</v>
      </c>
      <c r="R81" s="50">
        <v>4</v>
      </c>
      <c r="S81" s="50">
        <v>3</v>
      </c>
      <c r="T81" s="50">
        <v>3</v>
      </c>
      <c r="U81" s="50">
        <v>3</v>
      </c>
      <c r="V81" s="50">
        <v>4</v>
      </c>
      <c r="W81" s="50">
        <v>3</v>
      </c>
      <c r="X81" s="50">
        <v>3</v>
      </c>
      <c r="Y81" s="50">
        <v>4</v>
      </c>
      <c r="Z81" s="50">
        <v>4</v>
      </c>
      <c r="AA81" s="50">
        <v>4</v>
      </c>
      <c r="AB81" s="50">
        <v>4</v>
      </c>
      <c r="AC81" s="50">
        <v>4</v>
      </c>
      <c r="AD81" s="50">
        <v>4</v>
      </c>
      <c r="AE81" s="50">
        <v>4</v>
      </c>
      <c r="AF81" s="50">
        <v>4</v>
      </c>
      <c r="AG81" s="50">
        <v>3</v>
      </c>
      <c r="AH81" s="49">
        <v>4</v>
      </c>
      <c r="AI81" s="50">
        <v>5</v>
      </c>
      <c r="AJ81" s="50">
        <v>4</v>
      </c>
      <c r="AK81" s="60">
        <f t="shared" si="4"/>
        <v>71</v>
      </c>
      <c r="AL81" s="49">
        <v>4</v>
      </c>
      <c r="AM81" s="50">
        <v>3</v>
      </c>
      <c r="AN81" s="50">
        <v>3</v>
      </c>
      <c r="AO81" s="49">
        <v>4</v>
      </c>
      <c r="AP81" s="49">
        <v>4</v>
      </c>
      <c r="AQ81" s="50">
        <v>3</v>
      </c>
      <c r="AR81" s="50">
        <v>4</v>
      </c>
      <c r="AS81" s="49">
        <v>4</v>
      </c>
      <c r="AT81" s="49">
        <v>4</v>
      </c>
      <c r="AU81" s="61">
        <f t="shared" si="5"/>
        <v>33</v>
      </c>
    </row>
    <row r="82" spans="1:47" x14ac:dyDescent="0.25">
      <c r="A82" s="43">
        <v>81</v>
      </c>
      <c r="B82" s="48" t="s">
        <v>391</v>
      </c>
      <c r="C82" s="54" t="s">
        <v>512</v>
      </c>
      <c r="D82" s="54" t="s">
        <v>91</v>
      </c>
      <c r="E82" s="53">
        <f>VLOOKUP(B82,'Nilai Raport'!$B$2:$D$215,3,0)</f>
        <v>83.230769230000007</v>
      </c>
      <c r="F82" s="45" cm="1">
        <f t="array" ref="F82">ROUND(E82:E82,0)</f>
        <v>83</v>
      </c>
      <c r="G82" s="50">
        <v>4</v>
      </c>
      <c r="H82" s="48">
        <v>4</v>
      </c>
      <c r="I82" s="48">
        <v>5</v>
      </c>
      <c r="J82" s="50">
        <v>5</v>
      </c>
      <c r="K82" s="50">
        <v>4</v>
      </c>
      <c r="L82" s="50">
        <v>5</v>
      </c>
      <c r="M82" s="50">
        <v>5</v>
      </c>
      <c r="N82" s="48">
        <v>5</v>
      </c>
      <c r="O82" s="48">
        <v>5</v>
      </c>
      <c r="P82" s="50">
        <v>5</v>
      </c>
      <c r="Q82" s="59">
        <f t="shared" si="3"/>
        <v>47</v>
      </c>
      <c r="R82" s="50">
        <v>4</v>
      </c>
      <c r="S82" s="50">
        <v>4</v>
      </c>
      <c r="T82" s="50">
        <v>4</v>
      </c>
      <c r="U82" s="50">
        <v>4</v>
      </c>
      <c r="V82" s="50">
        <v>5</v>
      </c>
      <c r="W82" s="50">
        <v>4</v>
      </c>
      <c r="X82" s="50">
        <v>4</v>
      </c>
      <c r="Y82" s="50">
        <v>4</v>
      </c>
      <c r="Z82" s="50">
        <v>4</v>
      </c>
      <c r="AA82" s="50">
        <v>4</v>
      </c>
      <c r="AB82" s="50">
        <v>4</v>
      </c>
      <c r="AC82" s="50">
        <v>4</v>
      </c>
      <c r="AD82" s="50">
        <v>4</v>
      </c>
      <c r="AE82" s="50">
        <v>4</v>
      </c>
      <c r="AF82" s="50">
        <v>4</v>
      </c>
      <c r="AG82" s="50">
        <v>4</v>
      </c>
      <c r="AH82" s="48">
        <v>4</v>
      </c>
      <c r="AI82" s="50">
        <v>5</v>
      </c>
      <c r="AJ82" s="50">
        <v>4</v>
      </c>
      <c r="AK82" s="60">
        <f t="shared" si="4"/>
        <v>78</v>
      </c>
      <c r="AL82" s="48">
        <v>5</v>
      </c>
      <c r="AM82" s="50">
        <v>4</v>
      </c>
      <c r="AN82" s="50">
        <v>4</v>
      </c>
      <c r="AO82" s="48">
        <v>4</v>
      </c>
      <c r="AP82" s="48">
        <v>5</v>
      </c>
      <c r="AQ82" s="50">
        <v>4</v>
      </c>
      <c r="AR82" s="50">
        <v>4</v>
      </c>
      <c r="AS82" s="48">
        <v>5</v>
      </c>
      <c r="AT82" s="48">
        <v>5</v>
      </c>
      <c r="AU82" s="61">
        <f t="shared" si="5"/>
        <v>40</v>
      </c>
    </row>
    <row r="83" spans="1:47" x14ac:dyDescent="0.25">
      <c r="A83" s="43">
        <v>82</v>
      </c>
      <c r="B83" s="49" t="s">
        <v>392</v>
      </c>
      <c r="C83" s="55" t="s">
        <v>512</v>
      </c>
      <c r="D83" s="55" t="s">
        <v>91</v>
      </c>
      <c r="E83" s="53">
        <f>VLOOKUP(B83,'Nilai Raport'!$B$2:$D$215,3,0)</f>
        <v>84.153846150000007</v>
      </c>
      <c r="F83" s="45" cm="1">
        <f t="array" ref="F83">ROUND(E83:E83,0)</f>
        <v>84</v>
      </c>
      <c r="G83" s="50">
        <v>5</v>
      </c>
      <c r="H83" s="49">
        <v>5</v>
      </c>
      <c r="I83" s="49">
        <v>4</v>
      </c>
      <c r="J83" s="50">
        <v>5</v>
      </c>
      <c r="K83" s="50">
        <v>5</v>
      </c>
      <c r="L83" s="50">
        <v>5</v>
      </c>
      <c r="M83" s="50">
        <v>5</v>
      </c>
      <c r="N83" s="49">
        <v>5</v>
      </c>
      <c r="O83" s="49">
        <v>5</v>
      </c>
      <c r="P83" s="50">
        <v>5</v>
      </c>
      <c r="Q83" s="59">
        <f t="shared" si="3"/>
        <v>49</v>
      </c>
      <c r="R83" s="50">
        <v>4</v>
      </c>
      <c r="S83" s="50">
        <v>4</v>
      </c>
      <c r="T83" s="50">
        <v>5</v>
      </c>
      <c r="U83" s="50">
        <v>4</v>
      </c>
      <c r="V83" s="50">
        <v>5</v>
      </c>
      <c r="W83" s="50">
        <v>5</v>
      </c>
      <c r="X83" s="50">
        <v>5</v>
      </c>
      <c r="Y83" s="50">
        <v>4</v>
      </c>
      <c r="Z83" s="50">
        <v>5</v>
      </c>
      <c r="AA83" s="50">
        <v>3</v>
      </c>
      <c r="AB83" s="50">
        <v>5</v>
      </c>
      <c r="AC83" s="50">
        <v>5</v>
      </c>
      <c r="AD83" s="50">
        <v>5</v>
      </c>
      <c r="AE83" s="50">
        <v>5</v>
      </c>
      <c r="AF83" s="50">
        <v>5</v>
      </c>
      <c r="AG83" s="50">
        <v>5</v>
      </c>
      <c r="AH83" s="49">
        <v>5</v>
      </c>
      <c r="AI83" s="50">
        <v>3</v>
      </c>
      <c r="AJ83" s="50">
        <v>5</v>
      </c>
      <c r="AK83" s="60">
        <f t="shared" si="4"/>
        <v>87</v>
      </c>
      <c r="AL83" s="49">
        <v>5</v>
      </c>
      <c r="AM83" s="50">
        <v>5</v>
      </c>
      <c r="AN83" s="50">
        <v>5</v>
      </c>
      <c r="AO83" s="49">
        <v>5</v>
      </c>
      <c r="AP83" s="49">
        <v>5</v>
      </c>
      <c r="AQ83" s="50">
        <v>4</v>
      </c>
      <c r="AR83" s="50">
        <v>5</v>
      </c>
      <c r="AS83" s="49">
        <v>4</v>
      </c>
      <c r="AT83" s="49">
        <v>5</v>
      </c>
      <c r="AU83" s="61">
        <f t="shared" si="5"/>
        <v>43</v>
      </c>
    </row>
    <row r="84" spans="1:47" x14ac:dyDescent="0.25">
      <c r="A84" s="43">
        <v>83</v>
      </c>
      <c r="B84" s="48" t="s">
        <v>393</v>
      </c>
      <c r="C84" s="54" t="s">
        <v>512</v>
      </c>
      <c r="D84" s="54" t="s">
        <v>91</v>
      </c>
      <c r="E84" s="53">
        <f>VLOOKUP(B84,'Nilai Raport'!$B$2:$D$215,3,0)</f>
        <v>83.92307692</v>
      </c>
      <c r="F84" s="45" cm="1">
        <f t="array" ref="F84">ROUND(E84:E84,0)</f>
        <v>84</v>
      </c>
      <c r="G84" s="50">
        <v>5</v>
      </c>
      <c r="H84" s="48">
        <v>5</v>
      </c>
      <c r="I84" s="48">
        <v>5</v>
      </c>
      <c r="J84" s="50">
        <v>5</v>
      </c>
      <c r="K84" s="50">
        <v>4</v>
      </c>
      <c r="L84" s="50">
        <v>5</v>
      </c>
      <c r="M84" s="50">
        <v>5</v>
      </c>
      <c r="N84" s="48">
        <v>5</v>
      </c>
      <c r="O84" s="48">
        <v>5</v>
      </c>
      <c r="P84" s="50">
        <v>5</v>
      </c>
      <c r="Q84" s="59">
        <f t="shared" si="3"/>
        <v>49</v>
      </c>
      <c r="R84" s="50">
        <v>5</v>
      </c>
      <c r="S84" s="50">
        <v>5</v>
      </c>
      <c r="T84" s="50">
        <v>5</v>
      </c>
      <c r="U84" s="50">
        <v>5</v>
      </c>
      <c r="V84" s="50">
        <v>5</v>
      </c>
      <c r="W84" s="50">
        <v>5</v>
      </c>
      <c r="X84" s="50">
        <v>4</v>
      </c>
      <c r="Y84" s="50">
        <v>4</v>
      </c>
      <c r="Z84" s="50">
        <v>5</v>
      </c>
      <c r="AA84" s="50">
        <v>5</v>
      </c>
      <c r="AB84" s="50">
        <v>4</v>
      </c>
      <c r="AC84" s="50">
        <v>5</v>
      </c>
      <c r="AD84" s="50">
        <v>5</v>
      </c>
      <c r="AE84" s="50">
        <v>5</v>
      </c>
      <c r="AF84" s="50">
        <v>5</v>
      </c>
      <c r="AG84" s="50">
        <v>5</v>
      </c>
      <c r="AH84" s="48">
        <v>5</v>
      </c>
      <c r="AI84" s="50">
        <v>4</v>
      </c>
      <c r="AJ84" s="50">
        <v>5</v>
      </c>
      <c r="AK84" s="60">
        <f t="shared" si="4"/>
        <v>91</v>
      </c>
      <c r="AL84" s="48">
        <v>5</v>
      </c>
      <c r="AM84" s="50">
        <v>5</v>
      </c>
      <c r="AN84" s="50">
        <v>5</v>
      </c>
      <c r="AO84" s="48">
        <v>5</v>
      </c>
      <c r="AP84" s="48">
        <v>5</v>
      </c>
      <c r="AQ84" s="50">
        <v>4</v>
      </c>
      <c r="AR84" s="50">
        <v>4</v>
      </c>
      <c r="AS84" s="48">
        <v>5</v>
      </c>
      <c r="AT84" s="48">
        <v>5</v>
      </c>
      <c r="AU84" s="61">
        <f t="shared" si="5"/>
        <v>43</v>
      </c>
    </row>
    <row r="85" spans="1:47" x14ac:dyDescent="0.25">
      <c r="A85" s="43">
        <v>84</v>
      </c>
      <c r="B85" s="49" t="s">
        <v>394</v>
      </c>
      <c r="C85" s="55" t="s">
        <v>512</v>
      </c>
      <c r="D85" s="55" t="s">
        <v>91</v>
      </c>
      <c r="E85" s="53">
        <f>VLOOKUP(B85,'Nilai Raport'!$B$2:$D$215,3,0)</f>
        <v>86</v>
      </c>
      <c r="F85" s="45" cm="1">
        <f t="array" ref="F85">ROUND(E85:E85,0)</f>
        <v>86</v>
      </c>
      <c r="G85" s="50">
        <v>5</v>
      </c>
      <c r="H85" s="49">
        <v>5</v>
      </c>
      <c r="I85" s="49">
        <v>5</v>
      </c>
      <c r="J85" s="50">
        <v>5</v>
      </c>
      <c r="K85" s="50">
        <v>5</v>
      </c>
      <c r="L85" s="50">
        <v>5</v>
      </c>
      <c r="M85" s="50">
        <v>5</v>
      </c>
      <c r="N85" s="49">
        <v>5</v>
      </c>
      <c r="O85" s="49">
        <v>5</v>
      </c>
      <c r="P85" s="50">
        <v>5</v>
      </c>
      <c r="Q85" s="59">
        <f t="shared" si="3"/>
        <v>50</v>
      </c>
      <c r="R85" s="50">
        <v>5</v>
      </c>
      <c r="S85" s="50">
        <v>5</v>
      </c>
      <c r="T85" s="50">
        <v>5</v>
      </c>
      <c r="U85" s="50">
        <v>5</v>
      </c>
      <c r="V85" s="50">
        <v>5</v>
      </c>
      <c r="W85" s="50">
        <v>5</v>
      </c>
      <c r="X85" s="50">
        <v>5</v>
      </c>
      <c r="Y85" s="50">
        <v>4</v>
      </c>
      <c r="Z85" s="50">
        <v>4</v>
      </c>
      <c r="AA85" s="50">
        <v>5</v>
      </c>
      <c r="AB85" s="50">
        <v>5</v>
      </c>
      <c r="AC85" s="50">
        <v>5</v>
      </c>
      <c r="AD85" s="50">
        <v>5</v>
      </c>
      <c r="AE85" s="50">
        <v>5</v>
      </c>
      <c r="AF85" s="50">
        <v>5</v>
      </c>
      <c r="AG85" s="50">
        <v>5</v>
      </c>
      <c r="AH85" s="49">
        <v>5</v>
      </c>
      <c r="AI85" s="50">
        <v>5</v>
      </c>
      <c r="AJ85" s="50">
        <v>5</v>
      </c>
      <c r="AK85" s="60">
        <f t="shared" si="4"/>
        <v>93</v>
      </c>
      <c r="AL85" s="49">
        <v>5</v>
      </c>
      <c r="AM85" s="50">
        <v>5</v>
      </c>
      <c r="AN85" s="50">
        <v>5</v>
      </c>
      <c r="AO85" s="49">
        <v>4</v>
      </c>
      <c r="AP85" s="49">
        <v>4</v>
      </c>
      <c r="AQ85" s="50">
        <v>5</v>
      </c>
      <c r="AR85" s="50">
        <v>5</v>
      </c>
      <c r="AS85" s="49">
        <v>5</v>
      </c>
      <c r="AT85" s="49">
        <v>5</v>
      </c>
      <c r="AU85" s="61">
        <f t="shared" si="5"/>
        <v>43</v>
      </c>
    </row>
    <row r="86" spans="1:47" x14ac:dyDescent="0.25">
      <c r="A86" s="43">
        <v>85</v>
      </c>
      <c r="B86" s="48" t="s">
        <v>395</v>
      </c>
      <c r="C86" s="54" t="s">
        <v>512</v>
      </c>
      <c r="D86" s="54" t="s">
        <v>91</v>
      </c>
      <c r="E86" s="53">
        <f>VLOOKUP(B86,'Nilai Raport'!$B$2:$D$215,3,0)</f>
        <v>86.38461538</v>
      </c>
      <c r="F86" s="45" cm="1">
        <f t="array" ref="F86">ROUND(E86:E86,0)</f>
        <v>86</v>
      </c>
      <c r="G86" s="50">
        <v>5</v>
      </c>
      <c r="H86" s="48">
        <v>5</v>
      </c>
      <c r="I86" s="48">
        <v>5</v>
      </c>
      <c r="J86" s="50">
        <v>5</v>
      </c>
      <c r="K86" s="50">
        <v>5</v>
      </c>
      <c r="L86" s="50">
        <v>5</v>
      </c>
      <c r="M86" s="50">
        <v>5</v>
      </c>
      <c r="N86" s="48">
        <v>5</v>
      </c>
      <c r="O86" s="48">
        <v>5</v>
      </c>
      <c r="P86" s="50">
        <v>5</v>
      </c>
      <c r="Q86" s="59">
        <f t="shared" si="3"/>
        <v>50</v>
      </c>
      <c r="R86" s="50">
        <v>4</v>
      </c>
      <c r="S86" s="50">
        <v>3</v>
      </c>
      <c r="T86" s="50">
        <v>3</v>
      </c>
      <c r="U86" s="50">
        <v>3</v>
      </c>
      <c r="V86" s="50">
        <v>4</v>
      </c>
      <c r="W86" s="50">
        <v>3</v>
      </c>
      <c r="X86" s="50">
        <v>4</v>
      </c>
      <c r="Y86" s="50">
        <v>3</v>
      </c>
      <c r="Z86" s="50">
        <v>5</v>
      </c>
      <c r="AA86" s="50">
        <v>3</v>
      </c>
      <c r="AB86" s="50">
        <v>5</v>
      </c>
      <c r="AC86" s="50">
        <v>4</v>
      </c>
      <c r="AD86" s="50">
        <v>4</v>
      </c>
      <c r="AE86" s="50">
        <v>3</v>
      </c>
      <c r="AF86" s="50">
        <v>4</v>
      </c>
      <c r="AG86" s="50">
        <v>4</v>
      </c>
      <c r="AH86" s="48">
        <v>5</v>
      </c>
      <c r="AI86" s="50">
        <v>4</v>
      </c>
      <c r="AJ86" s="50">
        <v>4</v>
      </c>
      <c r="AK86" s="60">
        <f t="shared" si="4"/>
        <v>72</v>
      </c>
      <c r="AL86" s="48">
        <v>3</v>
      </c>
      <c r="AM86" s="50">
        <v>3</v>
      </c>
      <c r="AN86" s="50">
        <v>3</v>
      </c>
      <c r="AO86" s="48">
        <v>4</v>
      </c>
      <c r="AP86" s="48">
        <v>4</v>
      </c>
      <c r="AQ86" s="50">
        <v>4</v>
      </c>
      <c r="AR86" s="50">
        <v>5</v>
      </c>
      <c r="AS86" s="48">
        <v>4</v>
      </c>
      <c r="AT86" s="48">
        <v>4</v>
      </c>
      <c r="AU86" s="61">
        <f t="shared" si="5"/>
        <v>34</v>
      </c>
    </row>
    <row r="87" spans="1:47" x14ac:dyDescent="0.25">
      <c r="A87" s="43">
        <v>86</v>
      </c>
      <c r="B87" s="48" t="s">
        <v>397</v>
      </c>
      <c r="C87" s="54" t="s">
        <v>512</v>
      </c>
      <c r="D87" s="54" t="s">
        <v>91</v>
      </c>
      <c r="E87" s="53">
        <f>VLOOKUP(B87,'Nilai Raport'!$B$2:$D$215,3,0)</f>
        <v>84.846153849999993</v>
      </c>
      <c r="F87" s="45" cm="1">
        <f t="array" ref="F87">ROUND(E87:E87,0)</f>
        <v>85</v>
      </c>
      <c r="G87" s="50">
        <v>5</v>
      </c>
      <c r="H87" s="48">
        <v>5</v>
      </c>
      <c r="I87" s="48">
        <v>3</v>
      </c>
      <c r="J87" s="50">
        <v>4</v>
      </c>
      <c r="K87" s="50">
        <v>3</v>
      </c>
      <c r="L87" s="50">
        <v>4</v>
      </c>
      <c r="M87" s="50">
        <v>4</v>
      </c>
      <c r="N87" s="48">
        <v>3</v>
      </c>
      <c r="O87" s="48">
        <v>4</v>
      </c>
      <c r="P87" s="50">
        <v>5</v>
      </c>
      <c r="Q87" s="59">
        <f t="shared" si="3"/>
        <v>40</v>
      </c>
      <c r="R87" s="50">
        <v>5</v>
      </c>
      <c r="S87" s="50">
        <v>5</v>
      </c>
      <c r="T87" s="50">
        <v>5</v>
      </c>
      <c r="U87" s="50">
        <v>5</v>
      </c>
      <c r="V87" s="50">
        <v>5</v>
      </c>
      <c r="W87" s="50">
        <v>4</v>
      </c>
      <c r="X87" s="50">
        <v>3</v>
      </c>
      <c r="Y87" s="50">
        <v>5</v>
      </c>
      <c r="Z87" s="50">
        <v>5</v>
      </c>
      <c r="AA87" s="50">
        <v>4</v>
      </c>
      <c r="AB87" s="50">
        <v>4</v>
      </c>
      <c r="AC87" s="50">
        <v>5</v>
      </c>
      <c r="AD87" s="50">
        <v>5</v>
      </c>
      <c r="AE87" s="50">
        <v>5</v>
      </c>
      <c r="AF87" s="50">
        <v>5</v>
      </c>
      <c r="AG87" s="50">
        <v>5</v>
      </c>
      <c r="AH87" s="48">
        <v>5</v>
      </c>
      <c r="AI87" s="50">
        <v>5</v>
      </c>
      <c r="AJ87" s="50">
        <v>5</v>
      </c>
      <c r="AK87" s="60">
        <f t="shared" si="4"/>
        <v>90</v>
      </c>
      <c r="AL87" s="48">
        <v>5</v>
      </c>
      <c r="AM87" s="50">
        <v>5</v>
      </c>
      <c r="AN87" s="50">
        <v>5</v>
      </c>
      <c r="AO87" s="48">
        <v>5</v>
      </c>
      <c r="AP87" s="48">
        <v>5</v>
      </c>
      <c r="AQ87" s="50">
        <v>4</v>
      </c>
      <c r="AR87" s="50">
        <v>5</v>
      </c>
      <c r="AS87" s="48">
        <v>5</v>
      </c>
      <c r="AT87" s="48">
        <v>5</v>
      </c>
      <c r="AU87" s="61">
        <f t="shared" si="5"/>
        <v>44</v>
      </c>
    </row>
    <row r="88" spans="1:47" x14ac:dyDescent="0.25">
      <c r="A88" s="43">
        <v>87</v>
      </c>
      <c r="B88" s="48" t="s">
        <v>399</v>
      </c>
      <c r="C88" s="54" t="s">
        <v>511</v>
      </c>
      <c r="D88" s="54" t="s">
        <v>91</v>
      </c>
      <c r="E88" s="53">
        <f>VLOOKUP(B88,'Nilai Raport'!$B$2:$D$215,3,0)</f>
        <v>85</v>
      </c>
      <c r="F88" s="45" cm="1">
        <f t="array" ref="F88">ROUND(E88:E88,0)</f>
        <v>85</v>
      </c>
      <c r="G88" s="50">
        <v>4</v>
      </c>
      <c r="H88" s="48">
        <v>4</v>
      </c>
      <c r="I88" s="48">
        <v>5</v>
      </c>
      <c r="J88" s="50">
        <v>4</v>
      </c>
      <c r="K88" s="50">
        <v>4</v>
      </c>
      <c r="L88" s="50">
        <v>5</v>
      </c>
      <c r="M88" s="50">
        <v>4</v>
      </c>
      <c r="N88" s="48">
        <v>4</v>
      </c>
      <c r="O88" s="48">
        <v>4</v>
      </c>
      <c r="P88" s="50">
        <v>5</v>
      </c>
      <c r="Q88" s="59">
        <f t="shared" si="3"/>
        <v>43</v>
      </c>
      <c r="R88" s="50">
        <v>5</v>
      </c>
      <c r="S88" s="50">
        <v>5</v>
      </c>
      <c r="T88" s="50">
        <v>5</v>
      </c>
      <c r="U88" s="50">
        <v>5</v>
      </c>
      <c r="V88" s="50">
        <v>5</v>
      </c>
      <c r="W88" s="50">
        <v>4</v>
      </c>
      <c r="X88" s="50">
        <v>5</v>
      </c>
      <c r="Y88" s="50">
        <v>5</v>
      </c>
      <c r="Z88" s="50">
        <v>5</v>
      </c>
      <c r="AA88" s="50">
        <v>5</v>
      </c>
      <c r="AB88" s="50">
        <v>5</v>
      </c>
      <c r="AC88" s="50">
        <v>5</v>
      </c>
      <c r="AD88" s="50">
        <v>5</v>
      </c>
      <c r="AE88" s="50">
        <v>5</v>
      </c>
      <c r="AF88" s="50">
        <v>5</v>
      </c>
      <c r="AG88" s="50">
        <v>5</v>
      </c>
      <c r="AH88" s="48">
        <v>5</v>
      </c>
      <c r="AI88" s="50">
        <v>5</v>
      </c>
      <c r="AJ88" s="50">
        <v>5</v>
      </c>
      <c r="AK88" s="60">
        <f t="shared" si="4"/>
        <v>94</v>
      </c>
      <c r="AL88" s="48">
        <v>3</v>
      </c>
      <c r="AM88" s="50">
        <v>4</v>
      </c>
      <c r="AN88" s="50">
        <v>3</v>
      </c>
      <c r="AO88" s="48">
        <v>4</v>
      </c>
      <c r="AP88" s="48">
        <v>4</v>
      </c>
      <c r="AQ88" s="50">
        <v>4</v>
      </c>
      <c r="AR88" s="50">
        <v>4</v>
      </c>
      <c r="AS88" s="48">
        <v>4</v>
      </c>
      <c r="AT88" s="48">
        <v>3</v>
      </c>
      <c r="AU88" s="61">
        <f t="shared" si="5"/>
        <v>33</v>
      </c>
    </row>
    <row r="89" spans="1:47" x14ac:dyDescent="0.25">
      <c r="A89" s="43">
        <v>88</v>
      </c>
      <c r="B89" s="49" t="s">
        <v>400</v>
      </c>
      <c r="C89" s="55" t="s">
        <v>512</v>
      </c>
      <c r="D89" s="55" t="s">
        <v>91</v>
      </c>
      <c r="E89" s="53">
        <f>VLOOKUP(B89,'Nilai Raport'!$B$2:$D$215,3,0)</f>
        <v>84</v>
      </c>
      <c r="F89" s="45" cm="1">
        <f t="array" ref="F89">ROUND(E89:E89,0)</f>
        <v>84</v>
      </c>
      <c r="G89" s="50">
        <v>5</v>
      </c>
      <c r="H89" s="49">
        <v>3</v>
      </c>
      <c r="I89" s="49">
        <v>4</v>
      </c>
      <c r="J89" s="50">
        <v>5</v>
      </c>
      <c r="K89" s="50">
        <v>4</v>
      </c>
      <c r="L89" s="50">
        <v>5</v>
      </c>
      <c r="M89" s="50">
        <v>3</v>
      </c>
      <c r="N89" s="49">
        <v>5</v>
      </c>
      <c r="O89" s="49">
        <v>5</v>
      </c>
      <c r="P89" s="50">
        <v>5</v>
      </c>
      <c r="Q89" s="59">
        <f t="shared" si="3"/>
        <v>44</v>
      </c>
      <c r="R89" s="50">
        <v>4</v>
      </c>
      <c r="S89" s="50">
        <v>4</v>
      </c>
      <c r="T89" s="50">
        <v>4</v>
      </c>
      <c r="U89" s="50">
        <v>4</v>
      </c>
      <c r="V89" s="50">
        <v>4</v>
      </c>
      <c r="W89" s="50">
        <v>4</v>
      </c>
      <c r="X89" s="50">
        <v>4</v>
      </c>
      <c r="Y89" s="50">
        <v>3</v>
      </c>
      <c r="Z89" s="50">
        <v>4</v>
      </c>
      <c r="AA89" s="50">
        <v>4</v>
      </c>
      <c r="AB89" s="50">
        <v>5</v>
      </c>
      <c r="AC89" s="50">
        <v>4</v>
      </c>
      <c r="AD89" s="50">
        <v>4</v>
      </c>
      <c r="AE89" s="50">
        <v>5</v>
      </c>
      <c r="AF89" s="50">
        <v>4</v>
      </c>
      <c r="AG89" s="50">
        <v>4</v>
      </c>
      <c r="AH89" s="49">
        <v>5</v>
      </c>
      <c r="AI89" s="50">
        <v>4</v>
      </c>
      <c r="AJ89" s="50">
        <v>4</v>
      </c>
      <c r="AK89" s="60">
        <f t="shared" si="4"/>
        <v>78</v>
      </c>
      <c r="AL89" s="49">
        <v>4</v>
      </c>
      <c r="AM89" s="50">
        <v>4</v>
      </c>
      <c r="AN89" s="50">
        <v>4</v>
      </c>
      <c r="AO89" s="49">
        <v>4</v>
      </c>
      <c r="AP89" s="49">
        <v>5</v>
      </c>
      <c r="AQ89" s="50">
        <v>3</v>
      </c>
      <c r="AR89" s="50">
        <v>5</v>
      </c>
      <c r="AS89" s="49">
        <v>5</v>
      </c>
      <c r="AT89" s="49">
        <v>3</v>
      </c>
      <c r="AU89" s="61">
        <f t="shared" si="5"/>
        <v>37</v>
      </c>
    </row>
    <row r="90" spans="1:47" x14ac:dyDescent="0.25">
      <c r="A90" s="43">
        <v>89</v>
      </c>
      <c r="B90" s="48" t="s">
        <v>401</v>
      </c>
      <c r="C90" s="54" t="s">
        <v>512</v>
      </c>
      <c r="D90" s="54" t="s">
        <v>91</v>
      </c>
      <c r="E90" s="53">
        <f>VLOOKUP(B90,'Nilai Raport'!$B$2:$D$215,3,0)</f>
        <v>83.61538462</v>
      </c>
      <c r="F90" s="45" cm="1">
        <f t="array" ref="F90">ROUND(E90:E90,0)</f>
        <v>84</v>
      </c>
      <c r="G90" s="50">
        <v>4</v>
      </c>
      <c r="H90" s="48">
        <v>5</v>
      </c>
      <c r="I90" s="48">
        <v>5</v>
      </c>
      <c r="J90" s="50">
        <v>3</v>
      </c>
      <c r="K90" s="50">
        <v>3</v>
      </c>
      <c r="L90" s="50">
        <v>3</v>
      </c>
      <c r="M90" s="50">
        <v>4</v>
      </c>
      <c r="N90" s="48">
        <v>4</v>
      </c>
      <c r="O90" s="48">
        <v>4</v>
      </c>
      <c r="P90" s="50">
        <v>4</v>
      </c>
      <c r="Q90" s="59">
        <f t="shared" si="3"/>
        <v>39</v>
      </c>
      <c r="R90" s="50">
        <v>5</v>
      </c>
      <c r="S90" s="50">
        <v>5</v>
      </c>
      <c r="T90" s="50">
        <v>5</v>
      </c>
      <c r="U90" s="50">
        <v>5</v>
      </c>
      <c r="V90" s="50">
        <v>5</v>
      </c>
      <c r="W90" s="50">
        <v>5</v>
      </c>
      <c r="X90" s="50">
        <v>5</v>
      </c>
      <c r="Y90" s="50">
        <v>5</v>
      </c>
      <c r="Z90" s="50">
        <v>5</v>
      </c>
      <c r="AA90" s="50">
        <v>3</v>
      </c>
      <c r="AB90" s="50">
        <v>5</v>
      </c>
      <c r="AC90" s="50">
        <v>5</v>
      </c>
      <c r="AD90" s="50">
        <v>5</v>
      </c>
      <c r="AE90" s="50">
        <v>5</v>
      </c>
      <c r="AF90" s="50">
        <v>5</v>
      </c>
      <c r="AG90" s="50">
        <v>5</v>
      </c>
      <c r="AH90" s="48">
        <v>5</v>
      </c>
      <c r="AI90" s="50">
        <v>3</v>
      </c>
      <c r="AJ90" s="50">
        <v>5</v>
      </c>
      <c r="AK90" s="60">
        <f t="shared" si="4"/>
        <v>91</v>
      </c>
      <c r="AL90" s="48">
        <v>3</v>
      </c>
      <c r="AM90" s="50">
        <v>5</v>
      </c>
      <c r="AN90" s="50">
        <v>5</v>
      </c>
      <c r="AO90" s="48">
        <v>5</v>
      </c>
      <c r="AP90" s="48">
        <v>5</v>
      </c>
      <c r="AQ90" s="50">
        <v>5</v>
      </c>
      <c r="AR90" s="50">
        <v>5</v>
      </c>
      <c r="AS90" s="48">
        <v>5</v>
      </c>
      <c r="AT90" s="48">
        <v>4</v>
      </c>
      <c r="AU90" s="61">
        <f t="shared" si="5"/>
        <v>42</v>
      </c>
    </row>
    <row r="91" spans="1:47" x14ac:dyDescent="0.25">
      <c r="A91" s="43">
        <v>90</v>
      </c>
      <c r="B91" s="49" t="s">
        <v>403</v>
      </c>
      <c r="C91" s="55" t="s">
        <v>512</v>
      </c>
      <c r="D91" s="55" t="s">
        <v>91</v>
      </c>
      <c r="E91" s="53">
        <f>VLOOKUP(B91,'Nilai Raport'!$B$2:$D$215,3,0)</f>
        <v>85.46153846</v>
      </c>
      <c r="F91" s="45" cm="1">
        <f t="array" ref="F91">ROUND(E91:E91,0)</f>
        <v>85</v>
      </c>
      <c r="G91" s="50">
        <v>5</v>
      </c>
      <c r="H91" s="49">
        <v>4</v>
      </c>
      <c r="I91" s="49">
        <v>4</v>
      </c>
      <c r="J91" s="50">
        <v>4</v>
      </c>
      <c r="K91" s="50">
        <v>3</v>
      </c>
      <c r="L91" s="50">
        <v>3</v>
      </c>
      <c r="M91" s="50">
        <v>4</v>
      </c>
      <c r="N91" s="49">
        <v>3</v>
      </c>
      <c r="O91" s="49">
        <v>4</v>
      </c>
      <c r="P91" s="50">
        <v>4</v>
      </c>
      <c r="Q91" s="59">
        <f t="shared" si="3"/>
        <v>38</v>
      </c>
      <c r="R91" s="50">
        <v>5</v>
      </c>
      <c r="S91" s="50">
        <v>5</v>
      </c>
      <c r="T91" s="50">
        <v>5</v>
      </c>
      <c r="U91" s="50">
        <v>5</v>
      </c>
      <c r="V91" s="50">
        <v>5</v>
      </c>
      <c r="W91" s="50">
        <v>5</v>
      </c>
      <c r="X91" s="50">
        <v>4</v>
      </c>
      <c r="Y91" s="50">
        <v>3</v>
      </c>
      <c r="Z91" s="50">
        <v>5</v>
      </c>
      <c r="AA91" s="50">
        <v>5</v>
      </c>
      <c r="AB91" s="50">
        <v>5</v>
      </c>
      <c r="AC91" s="50">
        <v>5</v>
      </c>
      <c r="AD91" s="50">
        <v>5</v>
      </c>
      <c r="AE91" s="50">
        <v>5</v>
      </c>
      <c r="AF91" s="50">
        <v>5</v>
      </c>
      <c r="AG91" s="50">
        <v>5</v>
      </c>
      <c r="AH91" s="49">
        <v>5</v>
      </c>
      <c r="AI91" s="50">
        <v>4</v>
      </c>
      <c r="AJ91" s="50">
        <v>5</v>
      </c>
      <c r="AK91" s="60">
        <f t="shared" si="4"/>
        <v>91</v>
      </c>
      <c r="AL91" s="49">
        <v>5</v>
      </c>
      <c r="AM91" s="50">
        <v>5</v>
      </c>
      <c r="AN91" s="50">
        <v>5</v>
      </c>
      <c r="AO91" s="49">
        <v>4</v>
      </c>
      <c r="AP91" s="49">
        <v>5</v>
      </c>
      <c r="AQ91" s="50">
        <v>5</v>
      </c>
      <c r="AR91" s="50">
        <v>5</v>
      </c>
      <c r="AS91" s="49">
        <v>5</v>
      </c>
      <c r="AT91" s="49">
        <v>5</v>
      </c>
      <c r="AU91" s="61">
        <f t="shared" si="5"/>
        <v>44</v>
      </c>
    </row>
    <row r="92" spans="1:47" x14ac:dyDescent="0.25">
      <c r="A92" s="43">
        <v>91</v>
      </c>
      <c r="B92" s="49" t="s">
        <v>405</v>
      </c>
      <c r="C92" s="55" t="s">
        <v>512</v>
      </c>
      <c r="D92" s="55" t="s">
        <v>91</v>
      </c>
      <c r="E92" s="53">
        <f>VLOOKUP(B92,'Nilai Raport'!$B$2:$D$215,3,0)</f>
        <v>85.92307692</v>
      </c>
      <c r="F92" s="45" cm="1">
        <f t="array" ref="F92">ROUND(E92:E92,0)</f>
        <v>86</v>
      </c>
      <c r="G92" s="50">
        <v>3</v>
      </c>
      <c r="H92" s="49">
        <v>5</v>
      </c>
      <c r="I92" s="49">
        <v>5</v>
      </c>
      <c r="J92" s="50">
        <v>5</v>
      </c>
      <c r="K92" s="50">
        <v>3</v>
      </c>
      <c r="L92" s="50">
        <v>4</v>
      </c>
      <c r="M92" s="50">
        <v>3</v>
      </c>
      <c r="N92" s="49">
        <v>4</v>
      </c>
      <c r="O92" s="49">
        <v>5</v>
      </c>
      <c r="P92" s="50">
        <v>4</v>
      </c>
      <c r="Q92" s="59">
        <f t="shared" si="3"/>
        <v>41</v>
      </c>
      <c r="R92" s="50">
        <v>5</v>
      </c>
      <c r="S92" s="50">
        <v>3</v>
      </c>
      <c r="T92" s="50">
        <v>5</v>
      </c>
      <c r="U92" s="50">
        <v>5</v>
      </c>
      <c r="V92" s="50">
        <v>5</v>
      </c>
      <c r="W92" s="50">
        <v>5</v>
      </c>
      <c r="X92" s="50">
        <v>3</v>
      </c>
      <c r="Y92" s="50">
        <v>4</v>
      </c>
      <c r="Z92" s="50">
        <v>5</v>
      </c>
      <c r="AA92" s="50">
        <v>5</v>
      </c>
      <c r="AB92" s="50">
        <v>5</v>
      </c>
      <c r="AC92" s="50">
        <v>5</v>
      </c>
      <c r="AD92" s="50">
        <v>5</v>
      </c>
      <c r="AE92" s="50">
        <v>5</v>
      </c>
      <c r="AF92" s="50">
        <v>5</v>
      </c>
      <c r="AG92" s="50">
        <v>5</v>
      </c>
      <c r="AH92" s="49">
        <v>3</v>
      </c>
      <c r="AI92" s="50">
        <v>3</v>
      </c>
      <c r="AJ92" s="50">
        <v>5</v>
      </c>
      <c r="AK92" s="60">
        <f t="shared" si="4"/>
        <v>86</v>
      </c>
      <c r="AL92" s="49">
        <v>4</v>
      </c>
      <c r="AM92" s="50">
        <v>4</v>
      </c>
      <c r="AN92" s="50">
        <v>5</v>
      </c>
      <c r="AO92" s="49">
        <v>5</v>
      </c>
      <c r="AP92" s="49">
        <v>5</v>
      </c>
      <c r="AQ92" s="50">
        <v>4</v>
      </c>
      <c r="AR92" s="50">
        <v>2</v>
      </c>
      <c r="AS92" s="49">
        <v>5</v>
      </c>
      <c r="AT92" s="49">
        <v>5</v>
      </c>
      <c r="AU92" s="61">
        <f t="shared" si="5"/>
        <v>39</v>
      </c>
    </row>
    <row r="93" spans="1:47" x14ac:dyDescent="0.25">
      <c r="A93" s="43">
        <v>92</v>
      </c>
      <c r="B93" s="48" t="s">
        <v>406</v>
      </c>
      <c r="C93" s="54" t="s">
        <v>512</v>
      </c>
      <c r="D93" s="54" t="s">
        <v>91</v>
      </c>
      <c r="E93" s="53">
        <f>VLOOKUP(B93,'Nilai Raport'!$B$2:$D$215,3,0)</f>
        <v>87.38461538</v>
      </c>
      <c r="F93" s="45" cm="1">
        <f t="array" ref="F93">ROUND(E93:E93,0)</f>
        <v>87</v>
      </c>
      <c r="G93" s="50">
        <v>4</v>
      </c>
      <c r="H93" s="48">
        <v>4</v>
      </c>
      <c r="I93" s="48">
        <v>4</v>
      </c>
      <c r="J93" s="50">
        <v>4</v>
      </c>
      <c r="K93" s="50">
        <v>4</v>
      </c>
      <c r="L93" s="50">
        <v>4</v>
      </c>
      <c r="M93" s="50">
        <v>4</v>
      </c>
      <c r="N93" s="48">
        <v>5</v>
      </c>
      <c r="O93" s="48">
        <v>4</v>
      </c>
      <c r="P93" s="50">
        <v>5</v>
      </c>
      <c r="Q93" s="59">
        <f t="shared" si="3"/>
        <v>42</v>
      </c>
      <c r="R93" s="50">
        <v>4</v>
      </c>
      <c r="S93" s="50">
        <v>3</v>
      </c>
      <c r="T93" s="50">
        <v>3</v>
      </c>
      <c r="U93" s="50">
        <v>5</v>
      </c>
      <c r="V93" s="50">
        <v>5</v>
      </c>
      <c r="W93" s="50">
        <v>4</v>
      </c>
      <c r="X93" s="50">
        <v>3</v>
      </c>
      <c r="Y93" s="50">
        <v>4</v>
      </c>
      <c r="Z93" s="50">
        <v>4</v>
      </c>
      <c r="AA93" s="50">
        <v>5</v>
      </c>
      <c r="AB93" s="50">
        <v>5</v>
      </c>
      <c r="AC93" s="50">
        <v>4</v>
      </c>
      <c r="AD93" s="50">
        <v>4</v>
      </c>
      <c r="AE93" s="50">
        <v>4</v>
      </c>
      <c r="AF93" s="50">
        <v>4</v>
      </c>
      <c r="AG93" s="50">
        <v>4</v>
      </c>
      <c r="AH93" s="48">
        <v>4</v>
      </c>
      <c r="AI93" s="50">
        <v>4</v>
      </c>
      <c r="AJ93" s="50">
        <v>4</v>
      </c>
      <c r="AK93" s="60">
        <f t="shared" si="4"/>
        <v>77</v>
      </c>
      <c r="AL93" s="48">
        <v>5</v>
      </c>
      <c r="AM93" s="50">
        <v>5</v>
      </c>
      <c r="AN93" s="50">
        <v>5</v>
      </c>
      <c r="AO93" s="48">
        <v>4</v>
      </c>
      <c r="AP93" s="48">
        <v>4</v>
      </c>
      <c r="AQ93" s="50">
        <v>4</v>
      </c>
      <c r="AR93" s="50">
        <v>5</v>
      </c>
      <c r="AS93" s="48">
        <v>5</v>
      </c>
      <c r="AT93" s="48">
        <v>5</v>
      </c>
      <c r="AU93" s="61">
        <f t="shared" si="5"/>
        <v>42</v>
      </c>
    </row>
    <row r="94" spans="1:47" x14ac:dyDescent="0.25">
      <c r="A94" s="43">
        <v>93</v>
      </c>
      <c r="B94" s="48" t="s">
        <v>407</v>
      </c>
      <c r="C94" s="54" t="s">
        <v>512</v>
      </c>
      <c r="D94" s="54" t="s">
        <v>47</v>
      </c>
      <c r="E94" s="52">
        <f>VLOOKUP(B94,'Nilai Raport'!$B$2:$D$215,3,0)</f>
        <v>82</v>
      </c>
      <c r="F94" s="45" cm="1">
        <f t="array" ref="F94">ROUND(E94:E94,0)</f>
        <v>82</v>
      </c>
      <c r="G94" s="50">
        <v>4</v>
      </c>
      <c r="H94" s="48">
        <v>3</v>
      </c>
      <c r="I94" s="48">
        <v>3</v>
      </c>
      <c r="J94" s="50">
        <v>4</v>
      </c>
      <c r="K94" s="50">
        <v>2</v>
      </c>
      <c r="L94" s="50">
        <v>3</v>
      </c>
      <c r="M94" s="50">
        <v>4</v>
      </c>
      <c r="N94" s="48">
        <v>3</v>
      </c>
      <c r="O94" s="48">
        <v>3</v>
      </c>
      <c r="P94" s="50">
        <v>3</v>
      </c>
      <c r="Q94" s="59">
        <f t="shared" si="3"/>
        <v>32</v>
      </c>
      <c r="R94" s="50">
        <v>4</v>
      </c>
      <c r="S94" s="50">
        <v>4</v>
      </c>
      <c r="T94" s="50">
        <v>4</v>
      </c>
      <c r="U94" s="50">
        <v>4</v>
      </c>
      <c r="V94" s="50">
        <v>3</v>
      </c>
      <c r="W94" s="50">
        <v>3</v>
      </c>
      <c r="X94" s="50">
        <v>4</v>
      </c>
      <c r="Y94" s="50">
        <v>3</v>
      </c>
      <c r="Z94" s="50">
        <v>3</v>
      </c>
      <c r="AA94" s="50">
        <v>4</v>
      </c>
      <c r="AB94" s="50">
        <v>4</v>
      </c>
      <c r="AC94" s="50">
        <v>3</v>
      </c>
      <c r="AD94" s="50">
        <v>3</v>
      </c>
      <c r="AE94" s="50">
        <v>4</v>
      </c>
      <c r="AF94" s="50">
        <v>4</v>
      </c>
      <c r="AG94" s="50">
        <v>3</v>
      </c>
      <c r="AH94" s="48">
        <v>4</v>
      </c>
      <c r="AI94" s="50">
        <v>4</v>
      </c>
      <c r="AJ94" s="50">
        <v>3</v>
      </c>
      <c r="AK94" s="60">
        <f t="shared" si="4"/>
        <v>68</v>
      </c>
      <c r="AL94" s="48">
        <v>2</v>
      </c>
      <c r="AM94" s="50">
        <v>3</v>
      </c>
      <c r="AN94" s="50">
        <v>5</v>
      </c>
      <c r="AO94" s="48">
        <v>3</v>
      </c>
      <c r="AP94" s="48">
        <v>4</v>
      </c>
      <c r="AQ94" s="50">
        <v>4</v>
      </c>
      <c r="AR94" s="50">
        <v>2</v>
      </c>
      <c r="AS94" s="48">
        <v>4</v>
      </c>
      <c r="AT94" s="48">
        <v>3</v>
      </c>
      <c r="AU94" s="61">
        <f t="shared" si="5"/>
        <v>30</v>
      </c>
    </row>
    <row r="95" spans="1:47" x14ac:dyDescent="0.25">
      <c r="A95" s="43">
        <v>94</v>
      </c>
      <c r="B95" s="49" t="s">
        <v>409</v>
      </c>
      <c r="C95" s="55" t="s">
        <v>512</v>
      </c>
      <c r="D95" s="55" t="s">
        <v>47</v>
      </c>
      <c r="E95" s="52">
        <f>VLOOKUP(B95,'Nilai Raport'!$B$2:$D$215,3,0)</f>
        <v>84.384615384615387</v>
      </c>
      <c r="F95" s="45" cm="1">
        <f t="array" ref="F95">ROUND(E95:E95,0)</f>
        <v>84</v>
      </c>
      <c r="G95" s="50">
        <v>4</v>
      </c>
      <c r="H95" s="49">
        <v>4</v>
      </c>
      <c r="I95" s="49">
        <v>4</v>
      </c>
      <c r="J95" s="50">
        <v>4</v>
      </c>
      <c r="K95" s="50">
        <v>3</v>
      </c>
      <c r="L95" s="50">
        <v>4</v>
      </c>
      <c r="M95" s="50">
        <v>4</v>
      </c>
      <c r="N95" s="49">
        <v>4</v>
      </c>
      <c r="O95" s="49">
        <v>4</v>
      </c>
      <c r="P95" s="50">
        <v>4</v>
      </c>
      <c r="Q95" s="59">
        <f t="shared" si="3"/>
        <v>39</v>
      </c>
      <c r="R95" s="50">
        <v>3</v>
      </c>
      <c r="S95" s="50">
        <v>3</v>
      </c>
      <c r="T95" s="50">
        <v>3</v>
      </c>
      <c r="U95" s="50">
        <v>4</v>
      </c>
      <c r="V95" s="50">
        <v>4</v>
      </c>
      <c r="W95" s="50">
        <v>3</v>
      </c>
      <c r="X95" s="50">
        <v>4</v>
      </c>
      <c r="Y95" s="50">
        <v>3</v>
      </c>
      <c r="Z95" s="50">
        <v>4</v>
      </c>
      <c r="AA95" s="50">
        <v>4</v>
      </c>
      <c r="AB95" s="50">
        <v>3</v>
      </c>
      <c r="AC95" s="50">
        <v>3</v>
      </c>
      <c r="AD95" s="50">
        <v>3</v>
      </c>
      <c r="AE95" s="50">
        <v>4</v>
      </c>
      <c r="AF95" s="50">
        <v>4</v>
      </c>
      <c r="AG95" s="50">
        <v>4</v>
      </c>
      <c r="AH95" s="49">
        <v>4</v>
      </c>
      <c r="AI95" s="50">
        <v>3</v>
      </c>
      <c r="AJ95" s="50">
        <v>3</v>
      </c>
      <c r="AK95" s="60">
        <f t="shared" si="4"/>
        <v>66</v>
      </c>
      <c r="AL95" s="49">
        <v>4</v>
      </c>
      <c r="AM95" s="50">
        <v>3</v>
      </c>
      <c r="AN95" s="50">
        <v>3</v>
      </c>
      <c r="AO95" s="49">
        <v>3</v>
      </c>
      <c r="AP95" s="49">
        <v>3</v>
      </c>
      <c r="AQ95" s="50">
        <v>3</v>
      </c>
      <c r="AR95" s="50">
        <v>4</v>
      </c>
      <c r="AS95" s="49">
        <v>4</v>
      </c>
      <c r="AT95" s="49">
        <v>4</v>
      </c>
      <c r="AU95" s="61">
        <f t="shared" si="5"/>
        <v>31</v>
      </c>
    </row>
    <row r="96" spans="1:47" x14ac:dyDescent="0.25">
      <c r="A96" s="43">
        <v>95</v>
      </c>
      <c r="B96" s="48" t="s">
        <v>410</v>
      </c>
      <c r="C96" s="54" t="s">
        <v>511</v>
      </c>
      <c r="D96" s="54" t="s">
        <v>47</v>
      </c>
      <c r="E96" s="52">
        <f>VLOOKUP(B96,'Nilai Raport'!$B$2:$D$215,3,0)</f>
        <v>84.07692307692308</v>
      </c>
      <c r="F96" s="45" cm="1">
        <f t="array" ref="F96">ROUND(E96:E96,0)</f>
        <v>84</v>
      </c>
      <c r="G96" s="50">
        <v>3</v>
      </c>
      <c r="H96" s="48">
        <v>3</v>
      </c>
      <c r="I96" s="48">
        <v>3</v>
      </c>
      <c r="J96" s="50">
        <v>3</v>
      </c>
      <c r="K96" s="50">
        <v>3</v>
      </c>
      <c r="L96" s="50">
        <v>4</v>
      </c>
      <c r="M96" s="50">
        <v>3</v>
      </c>
      <c r="N96" s="48">
        <v>3</v>
      </c>
      <c r="O96" s="48">
        <v>4</v>
      </c>
      <c r="P96" s="50">
        <v>5</v>
      </c>
      <c r="Q96" s="59">
        <f t="shared" si="3"/>
        <v>34</v>
      </c>
      <c r="R96" s="50">
        <v>4</v>
      </c>
      <c r="S96" s="50">
        <v>3</v>
      </c>
      <c r="T96" s="50">
        <v>4</v>
      </c>
      <c r="U96" s="50">
        <v>5</v>
      </c>
      <c r="V96" s="50">
        <v>4</v>
      </c>
      <c r="W96" s="50">
        <v>4</v>
      </c>
      <c r="X96" s="50">
        <v>4</v>
      </c>
      <c r="Y96" s="50">
        <v>4</v>
      </c>
      <c r="Z96" s="50">
        <v>4</v>
      </c>
      <c r="AA96" s="50">
        <v>5</v>
      </c>
      <c r="AB96" s="50">
        <v>4</v>
      </c>
      <c r="AC96" s="50">
        <v>5</v>
      </c>
      <c r="AD96" s="50">
        <v>4</v>
      </c>
      <c r="AE96" s="50">
        <v>5</v>
      </c>
      <c r="AF96" s="50">
        <v>5</v>
      </c>
      <c r="AG96" s="50">
        <v>4</v>
      </c>
      <c r="AH96" s="48">
        <v>4</v>
      </c>
      <c r="AI96" s="50">
        <v>4</v>
      </c>
      <c r="AJ96" s="50">
        <v>5</v>
      </c>
      <c r="AK96" s="60">
        <f t="shared" si="4"/>
        <v>81</v>
      </c>
      <c r="AL96" s="48">
        <v>4</v>
      </c>
      <c r="AM96" s="50">
        <v>3</v>
      </c>
      <c r="AN96" s="50">
        <v>3</v>
      </c>
      <c r="AO96" s="48">
        <v>5</v>
      </c>
      <c r="AP96" s="48">
        <v>4</v>
      </c>
      <c r="AQ96" s="50">
        <v>4</v>
      </c>
      <c r="AR96" s="50">
        <v>5</v>
      </c>
      <c r="AS96" s="48">
        <v>5</v>
      </c>
      <c r="AT96" s="48">
        <v>4</v>
      </c>
      <c r="AU96" s="61">
        <f t="shared" si="5"/>
        <v>37</v>
      </c>
    </row>
    <row r="97" spans="1:47" x14ac:dyDescent="0.25">
      <c r="A97" s="43">
        <v>96</v>
      </c>
      <c r="B97" s="48" t="s">
        <v>412</v>
      </c>
      <c r="C97" s="54" t="s">
        <v>512</v>
      </c>
      <c r="D97" s="54" t="s">
        <v>47</v>
      </c>
      <c r="E97" s="52">
        <f>VLOOKUP(B97,'Nilai Raport'!$B$2:$D$215,3,0)</f>
        <v>82.769230769230774</v>
      </c>
      <c r="F97" s="45" cm="1">
        <f t="array" ref="F97">ROUND(E97:E97,0)</f>
        <v>83</v>
      </c>
      <c r="G97" s="50">
        <v>4</v>
      </c>
      <c r="H97" s="48">
        <v>4</v>
      </c>
      <c r="I97" s="48">
        <v>4</v>
      </c>
      <c r="J97" s="50">
        <v>3</v>
      </c>
      <c r="K97" s="50">
        <v>3</v>
      </c>
      <c r="L97" s="50">
        <v>4</v>
      </c>
      <c r="M97" s="50">
        <v>5</v>
      </c>
      <c r="N97" s="48">
        <v>4</v>
      </c>
      <c r="O97" s="48">
        <v>4</v>
      </c>
      <c r="P97" s="50">
        <v>4</v>
      </c>
      <c r="Q97" s="59">
        <f t="shared" si="3"/>
        <v>39</v>
      </c>
      <c r="R97" s="50">
        <v>2</v>
      </c>
      <c r="S97" s="50">
        <v>3</v>
      </c>
      <c r="T97" s="50">
        <v>4</v>
      </c>
      <c r="U97" s="50">
        <v>3</v>
      </c>
      <c r="V97" s="50">
        <v>4</v>
      </c>
      <c r="W97" s="50">
        <v>3</v>
      </c>
      <c r="X97" s="50">
        <v>4</v>
      </c>
      <c r="Y97" s="50">
        <v>2</v>
      </c>
      <c r="Z97" s="50">
        <v>4</v>
      </c>
      <c r="AA97" s="50">
        <v>3</v>
      </c>
      <c r="AB97" s="50">
        <v>3</v>
      </c>
      <c r="AC97" s="50">
        <v>4</v>
      </c>
      <c r="AD97" s="50">
        <v>3</v>
      </c>
      <c r="AE97" s="50">
        <v>4</v>
      </c>
      <c r="AF97" s="50">
        <v>4</v>
      </c>
      <c r="AG97" s="50">
        <v>4</v>
      </c>
      <c r="AH97" s="48">
        <v>4</v>
      </c>
      <c r="AI97" s="50">
        <v>3</v>
      </c>
      <c r="AJ97" s="50">
        <v>4</v>
      </c>
      <c r="AK97" s="60">
        <f t="shared" si="4"/>
        <v>65</v>
      </c>
      <c r="AL97" s="48">
        <v>4</v>
      </c>
      <c r="AM97" s="50">
        <v>4</v>
      </c>
      <c r="AN97" s="50">
        <v>4</v>
      </c>
      <c r="AO97" s="48">
        <v>5</v>
      </c>
      <c r="AP97" s="48">
        <v>5</v>
      </c>
      <c r="AQ97" s="50">
        <v>4</v>
      </c>
      <c r="AR97" s="50">
        <v>3</v>
      </c>
      <c r="AS97" s="48">
        <v>5</v>
      </c>
      <c r="AT97" s="48">
        <v>4</v>
      </c>
      <c r="AU97" s="61">
        <f t="shared" si="5"/>
        <v>38</v>
      </c>
    </row>
    <row r="98" spans="1:47" x14ac:dyDescent="0.25">
      <c r="A98" s="43">
        <v>97</v>
      </c>
      <c r="B98" s="49" t="s">
        <v>413</v>
      </c>
      <c r="C98" s="55" t="s">
        <v>512</v>
      </c>
      <c r="D98" s="55" t="s">
        <v>47</v>
      </c>
      <c r="E98" s="52">
        <f>VLOOKUP(B98,'Nilai Raport'!$B$2:$D$215,3,0)</f>
        <v>81.307692307692307</v>
      </c>
      <c r="F98" s="45" cm="1">
        <f t="array" ref="F98">ROUND(E98:E98,0)</f>
        <v>81</v>
      </c>
      <c r="G98" s="50">
        <v>3</v>
      </c>
      <c r="H98" s="49">
        <v>3</v>
      </c>
      <c r="I98" s="49">
        <v>4</v>
      </c>
      <c r="J98" s="50">
        <v>4</v>
      </c>
      <c r="K98" s="50">
        <v>2</v>
      </c>
      <c r="L98" s="50">
        <v>2</v>
      </c>
      <c r="M98" s="50">
        <v>3</v>
      </c>
      <c r="N98" s="49">
        <v>3</v>
      </c>
      <c r="O98" s="49">
        <v>4</v>
      </c>
      <c r="P98" s="50">
        <v>4</v>
      </c>
      <c r="Q98" s="59">
        <f t="shared" si="3"/>
        <v>32</v>
      </c>
      <c r="R98" s="50">
        <v>3</v>
      </c>
      <c r="S98" s="50">
        <v>3</v>
      </c>
      <c r="T98" s="50">
        <v>4</v>
      </c>
      <c r="U98" s="50">
        <v>4</v>
      </c>
      <c r="V98" s="50">
        <v>4</v>
      </c>
      <c r="W98" s="50">
        <v>4</v>
      </c>
      <c r="X98" s="50">
        <v>3</v>
      </c>
      <c r="Y98" s="50">
        <v>3</v>
      </c>
      <c r="Z98" s="50">
        <v>3</v>
      </c>
      <c r="AA98" s="50">
        <v>4</v>
      </c>
      <c r="AB98" s="50">
        <v>4</v>
      </c>
      <c r="AC98" s="50">
        <v>4</v>
      </c>
      <c r="AD98" s="50">
        <v>3</v>
      </c>
      <c r="AE98" s="50">
        <v>4</v>
      </c>
      <c r="AF98" s="50">
        <v>4</v>
      </c>
      <c r="AG98" s="50">
        <v>3</v>
      </c>
      <c r="AH98" s="49">
        <v>4</v>
      </c>
      <c r="AI98" s="50">
        <v>4</v>
      </c>
      <c r="AJ98" s="50">
        <v>3</v>
      </c>
      <c r="AK98" s="60">
        <f t="shared" si="4"/>
        <v>68</v>
      </c>
      <c r="AL98" s="49">
        <v>4</v>
      </c>
      <c r="AM98" s="50">
        <v>3</v>
      </c>
      <c r="AN98" s="50">
        <v>3</v>
      </c>
      <c r="AO98" s="49">
        <v>5</v>
      </c>
      <c r="AP98" s="49">
        <v>3</v>
      </c>
      <c r="AQ98" s="50">
        <v>3</v>
      </c>
      <c r="AR98" s="50">
        <v>4</v>
      </c>
      <c r="AS98" s="49">
        <v>4</v>
      </c>
      <c r="AT98" s="49">
        <v>4</v>
      </c>
      <c r="AU98" s="61">
        <f t="shared" si="5"/>
        <v>33</v>
      </c>
    </row>
    <row r="99" spans="1:47" x14ac:dyDescent="0.25">
      <c r="A99" s="43">
        <v>98</v>
      </c>
      <c r="B99" s="49" t="s">
        <v>414</v>
      </c>
      <c r="C99" s="55" t="s">
        <v>512</v>
      </c>
      <c r="D99" s="55" t="s">
        <v>47</v>
      </c>
      <c r="E99" s="52">
        <f>VLOOKUP(B99,'Nilai Raport'!$B$2:$D$215,3,0)</f>
        <v>81.538461538461533</v>
      </c>
      <c r="F99" s="45" cm="1">
        <f t="array" ref="F99">ROUND(E99:E99,0)</f>
        <v>82</v>
      </c>
      <c r="G99" s="50">
        <v>4</v>
      </c>
      <c r="H99" s="49">
        <v>4</v>
      </c>
      <c r="I99" s="49">
        <v>3</v>
      </c>
      <c r="J99" s="50">
        <v>3</v>
      </c>
      <c r="K99" s="50">
        <v>3</v>
      </c>
      <c r="L99" s="50">
        <v>4</v>
      </c>
      <c r="M99" s="50">
        <v>3</v>
      </c>
      <c r="N99" s="49">
        <v>3</v>
      </c>
      <c r="O99" s="49">
        <v>3</v>
      </c>
      <c r="P99" s="50">
        <v>3</v>
      </c>
      <c r="Q99" s="59">
        <f t="shared" si="3"/>
        <v>33</v>
      </c>
      <c r="R99" s="50">
        <v>4</v>
      </c>
      <c r="S99" s="50">
        <v>4</v>
      </c>
      <c r="T99" s="50">
        <v>4</v>
      </c>
      <c r="U99" s="50">
        <v>4</v>
      </c>
      <c r="V99" s="50">
        <v>4</v>
      </c>
      <c r="W99" s="50">
        <v>4</v>
      </c>
      <c r="X99" s="50">
        <v>4</v>
      </c>
      <c r="Y99" s="50">
        <v>5</v>
      </c>
      <c r="Z99" s="50">
        <v>4</v>
      </c>
      <c r="AA99" s="50">
        <v>4</v>
      </c>
      <c r="AB99" s="50">
        <v>4</v>
      </c>
      <c r="AC99" s="50">
        <v>4</v>
      </c>
      <c r="AD99" s="50">
        <v>4</v>
      </c>
      <c r="AE99" s="50">
        <v>5</v>
      </c>
      <c r="AF99" s="50">
        <v>4</v>
      </c>
      <c r="AG99" s="50">
        <v>4</v>
      </c>
      <c r="AH99" s="49">
        <v>3</v>
      </c>
      <c r="AI99" s="50">
        <v>3</v>
      </c>
      <c r="AJ99" s="50">
        <v>5</v>
      </c>
      <c r="AK99" s="60">
        <f t="shared" si="4"/>
        <v>77</v>
      </c>
      <c r="AL99" s="49">
        <v>5</v>
      </c>
      <c r="AM99" s="50">
        <v>4</v>
      </c>
      <c r="AN99" s="50">
        <v>3</v>
      </c>
      <c r="AO99" s="49">
        <v>4</v>
      </c>
      <c r="AP99" s="49">
        <v>4</v>
      </c>
      <c r="AQ99" s="50">
        <v>4</v>
      </c>
      <c r="AR99" s="50">
        <v>5</v>
      </c>
      <c r="AS99" s="49">
        <v>4</v>
      </c>
      <c r="AT99" s="49">
        <v>4</v>
      </c>
      <c r="AU99" s="61">
        <f t="shared" si="5"/>
        <v>37</v>
      </c>
    </row>
    <row r="100" spans="1:47" x14ac:dyDescent="0.25">
      <c r="A100" s="43">
        <v>99</v>
      </c>
      <c r="B100" s="49" t="s">
        <v>416</v>
      </c>
      <c r="C100" s="55" t="s">
        <v>512</v>
      </c>
      <c r="D100" s="55" t="s">
        <v>47</v>
      </c>
      <c r="E100" s="52">
        <f>VLOOKUP(B100,'Nilai Raport'!$B$2:$D$215,3,0)</f>
        <v>82.538461538461533</v>
      </c>
      <c r="F100" s="45" cm="1">
        <f t="array" ref="F100">ROUND(E100:E100,0)</f>
        <v>83</v>
      </c>
      <c r="G100" s="50">
        <v>4</v>
      </c>
      <c r="H100" s="49">
        <v>5</v>
      </c>
      <c r="I100" s="49">
        <v>5</v>
      </c>
      <c r="J100" s="50">
        <v>5</v>
      </c>
      <c r="K100" s="50">
        <v>3</v>
      </c>
      <c r="L100" s="50">
        <v>4</v>
      </c>
      <c r="M100" s="50">
        <v>5</v>
      </c>
      <c r="N100" s="49">
        <v>4</v>
      </c>
      <c r="O100" s="49">
        <v>4</v>
      </c>
      <c r="P100" s="50">
        <v>5</v>
      </c>
      <c r="Q100" s="59">
        <f t="shared" si="3"/>
        <v>44</v>
      </c>
      <c r="R100" s="50">
        <v>5</v>
      </c>
      <c r="S100" s="50">
        <v>4</v>
      </c>
      <c r="T100" s="50">
        <v>3</v>
      </c>
      <c r="U100" s="50">
        <v>4</v>
      </c>
      <c r="V100" s="50">
        <v>4</v>
      </c>
      <c r="W100" s="50">
        <v>4</v>
      </c>
      <c r="X100" s="50">
        <v>4</v>
      </c>
      <c r="Y100" s="50">
        <v>5</v>
      </c>
      <c r="Z100" s="50">
        <v>4</v>
      </c>
      <c r="AA100" s="50">
        <v>5</v>
      </c>
      <c r="AB100" s="50">
        <v>5</v>
      </c>
      <c r="AC100" s="50">
        <v>3</v>
      </c>
      <c r="AD100" s="50">
        <v>5</v>
      </c>
      <c r="AE100" s="50">
        <v>5</v>
      </c>
      <c r="AF100" s="50">
        <v>4</v>
      </c>
      <c r="AG100" s="50">
        <v>5</v>
      </c>
      <c r="AH100" s="49">
        <v>4</v>
      </c>
      <c r="AI100" s="50">
        <v>4</v>
      </c>
      <c r="AJ100" s="50">
        <v>5</v>
      </c>
      <c r="AK100" s="60">
        <f t="shared" si="4"/>
        <v>82</v>
      </c>
      <c r="AL100" s="49">
        <v>5</v>
      </c>
      <c r="AM100" s="50">
        <v>5</v>
      </c>
      <c r="AN100" s="50">
        <v>5</v>
      </c>
      <c r="AO100" s="49">
        <v>5</v>
      </c>
      <c r="AP100" s="49">
        <v>5</v>
      </c>
      <c r="AQ100" s="50">
        <v>5</v>
      </c>
      <c r="AR100" s="50">
        <v>5</v>
      </c>
      <c r="AS100" s="49">
        <v>5</v>
      </c>
      <c r="AT100" s="49">
        <v>4</v>
      </c>
      <c r="AU100" s="61">
        <f t="shared" si="5"/>
        <v>44</v>
      </c>
    </row>
    <row r="101" spans="1:47" x14ac:dyDescent="0.25">
      <c r="A101" s="43">
        <v>100</v>
      </c>
      <c r="B101" s="48" t="s">
        <v>417</v>
      </c>
      <c r="C101" s="54" t="s">
        <v>512</v>
      </c>
      <c r="D101" s="54" t="s">
        <v>47</v>
      </c>
      <c r="E101" s="52">
        <f>VLOOKUP(B101,'Nilai Raport'!$B$2:$D$215,3,0)</f>
        <v>82.384615384615387</v>
      </c>
      <c r="F101" s="45" cm="1">
        <f t="array" ref="F101">ROUND(E101:E101,0)</f>
        <v>82</v>
      </c>
      <c r="G101" s="50">
        <v>5</v>
      </c>
      <c r="H101" s="48">
        <v>5</v>
      </c>
      <c r="I101" s="48">
        <v>3</v>
      </c>
      <c r="J101" s="50">
        <v>5</v>
      </c>
      <c r="K101" s="50">
        <v>2</v>
      </c>
      <c r="L101" s="50">
        <v>4</v>
      </c>
      <c r="M101" s="50">
        <v>3</v>
      </c>
      <c r="N101" s="48">
        <v>3</v>
      </c>
      <c r="O101" s="48">
        <v>3</v>
      </c>
      <c r="P101" s="50">
        <v>5</v>
      </c>
      <c r="Q101" s="59">
        <f t="shared" si="3"/>
        <v>38</v>
      </c>
      <c r="R101" s="50">
        <v>4</v>
      </c>
      <c r="S101" s="50">
        <v>3</v>
      </c>
      <c r="T101" s="50">
        <v>3</v>
      </c>
      <c r="U101" s="50">
        <v>5</v>
      </c>
      <c r="V101" s="50">
        <v>5</v>
      </c>
      <c r="W101" s="50">
        <v>3</v>
      </c>
      <c r="X101" s="50">
        <v>4</v>
      </c>
      <c r="Y101" s="50">
        <v>4</v>
      </c>
      <c r="Z101" s="50">
        <v>5</v>
      </c>
      <c r="AA101" s="50">
        <v>5</v>
      </c>
      <c r="AB101" s="50">
        <v>4</v>
      </c>
      <c r="AC101" s="50">
        <v>5</v>
      </c>
      <c r="AD101" s="50">
        <v>4</v>
      </c>
      <c r="AE101" s="50">
        <v>5</v>
      </c>
      <c r="AF101" s="50">
        <v>5</v>
      </c>
      <c r="AG101" s="50">
        <v>4</v>
      </c>
      <c r="AH101" s="48">
        <v>4</v>
      </c>
      <c r="AI101" s="50">
        <v>3</v>
      </c>
      <c r="AJ101" s="50">
        <v>4</v>
      </c>
      <c r="AK101" s="60">
        <f t="shared" si="4"/>
        <v>79</v>
      </c>
      <c r="AL101" s="48">
        <v>4</v>
      </c>
      <c r="AM101" s="50">
        <v>3</v>
      </c>
      <c r="AN101" s="50">
        <v>3</v>
      </c>
      <c r="AO101" s="48">
        <v>4</v>
      </c>
      <c r="AP101" s="48">
        <v>4</v>
      </c>
      <c r="AQ101" s="50">
        <v>4</v>
      </c>
      <c r="AR101" s="50">
        <v>5</v>
      </c>
      <c r="AS101" s="48">
        <v>5</v>
      </c>
      <c r="AT101" s="48">
        <v>4</v>
      </c>
      <c r="AU101" s="61">
        <f t="shared" si="5"/>
        <v>36</v>
      </c>
    </row>
    <row r="102" spans="1:47" x14ac:dyDescent="0.25">
      <c r="A102" s="43">
        <v>101</v>
      </c>
      <c r="B102" s="48" t="s">
        <v>419</v>
      </c>
      <c r="C102" s="54" t="s">
        <v>512</v>
      </c>
      <c r="D102" s="54" t="s">
        <v>47</v>
      </c>
      <c r="E102" s="52">
        <f>VLOOKUP(B102,'Nilai Raport'!$B$2:$D$215,3,0)</f>
        <v>82.692307692307693</v>
      </c>
      <c r="F102" s="45" cm="1">
        <f t="array" ref="F102">ROUND(E102:E102,0)</f>
        <v>83</v>
      </c>
      <c r="G102" s="50">
        <v>3</v>
      </c>
      <c r="H102" s="48">
        <v>4</v>
      </c>
      <c r="I102" s="48">
        <v>4</v>
      </c>
      <c r="J102" s="50">
        <v>4</v>
      </c>
      <c r="K102" s="50">
        <v>3</v>
      </c>
      <c r="L102" s="50">
        <v>3</v>
      </c>
      <c r="M102" s="50">
        <v>3</v>
      </c>
      <c r="N102" s="48">
        <v>4</v>
      </c>
      <c r="O102" s="48">
        <v>4</v>
      </c>
      <c r="P102" s="50">
        <v>3</v>
      </c>
      <c r="Q102" s="59">
        <f t="shared" si="3"/>
        <v>35</v>
      </c>
      <c r="R102" s="50">
        <v>4</v>
      </c>
      <c r="S102" s="50">
        <v>4</v>
      </c>
      <c r="T102" s="50">
        <v>4</v>
      </c>
      <c r="U102" s="50">
        <v>4</v>
      </c>
      <c r="V102" s="50">
        <v>4</v>
      </c>
      <c r="W102" s="50">
        <v>4</v>
      </c>
      <c r="X102" s="50">
        <v>3</v>
      </c>
      <c r="Y102" s="50">
        <v>3</v>
      </c>
      <c r="Z102" s="50">
        <v>4</v>
      </c>
      <c r="AA102" s="50">
        <v>5</v>
      </c>
      <c r="AB102" s="50">
        <v>4</v>
      </c>
      <c r="AC102" s="50">
        <v>4</v>
      </c>
      <c r="AD102" s="50">
        <v>5</v>
      </c>
      <c r="AE102" s="50">
        <v>4</v>
      </c>
      <c r="AF102" s="50">
        <v>4</v>
      </c>
      <c r="AG102" s="50">
        <v>4</v>
      </c>
      <c r="AH102" s="48">
        <v>4</v>
      </c>
      <c r="AI102" s="50">
        <v>4</v>
      </c>
      <c r="AJ102" s="50">
        <v>4</v>
      </c>
      <c r="AK102" s="60">
        <f t="shared" si="4"/>
        <v>76</v>
      </c>
      <c r="AL102" s="48">
        <v>3</v>
      </c>
      <c r="AM102" s="50">
        <v>5</v>
      </c>
      <c r="AN102" s="50">
        <v>3</v>
      </c>
      <c r="AO102" s="48">
        <v>4</v>
      </c>
      <c r="AP102" s="48">
        <v>4</v>
      </c>
      <c r="AQ102" s="50">
        <v>4</v>
      </c>
      <c r="AR102" s="50">
        <v>4</v>
      </c>
      <c r="AS102" s="48">
        <v>4</v>
      </c>
      <c r="AT102" s="48">
        <v>4</v>
      </c>
      <c r="AU102" s="61">
        <f t="shared" si="5"/>
        <v>35</v>
      </c>
    </row>
    <row r="103" spans="1:47" x14ac:dyDescent="0.25">
      <c r="A103" s="43">
        <v>102</v>
      </c>
      <c r="B103" s="49" t="s">
        <v>420</v>
      </c>
      <c r="C103" s="55" t="s">
        <v>512</v>
      </c>
      <c r="D103" s="55" t="s">
        <v>47</v>
      </c>
      <c r="E103" s="52">
        <f>VLOOKUP(B103,'Nilai Raport'!$B$2:$D$215,3,0)</f>
        <v>83.461538461538467</v>
      </c>
      <c r="F103" s="45" cm="1">
        <f t="array" ref="F103">ROUND(E103:E103,0)</f>
        <v>83</v>
      </c>
      <c r="G103" s="50">
        <v>4</v>
      </c>
      <c r="H103" s="49">
        <v>4</v>
      </c>
      <c r="I103" s="49">
        <v>4</v>
      </c>
      <c r="J103" s="50">
        <v>5</v>
      </c>
      <c r="K103" s="50">
        <v>4</v>
      </c>
      <c r="L103" s="50">
        <v>4</v>
      </c>
      <c r="M103" s="50">
        <v>5</v>
      </c>
      <c r="N103" s="49">
        <v>4</v>
      </c>
      <c r="O103" s="49">
        <v>5</v>
      </c>
      <c r="P103" s="50">
        <v>5</v>
      </c>
      <c r="Q103" s="59">
        <f t="shared" si="3"/>
        <v>44</v>
      </c>
      <c r="R103" s="50">
        <v>4</v>
      </c>
      <c r="S103" s="50">
        <v>3</v>
      </c>
      <c r="T103" s="50">
        <v>4</v>
      </c>
      <c r="U103" s="50">
        <v>2</v>
      </c>
      <c r="V103" s="50">
        <v>4</v>
      </c>
      <c r="W103" s="50">
        <v>4</v>
      </c>
      <c r="X103" s="50">
        <v>4</v>
      </c>
      <c r="Y103" s="50">
        <v>4</v>
      </c>
      <c r="Z103" s="50">
        <v>4</v>
      </c>
      <c r="AA103" s="50">
        <v>4</v>
      </c>
      <c r="AB103" s="50">
        <v>3</v>
      </c>
      <c r="AC103" s="50">
        <v>4</v>
      </c>
      <c r="AD103" s="50">
        <v>3</v>
      </c>
      <c r="AE103" s="50">
        <v>4</v>
      </c>
      <c r="AF103" s="50">
        <v>5</v>
      </c>
      <c r="AG103" s="50">
        <v>3</v>
      </c>
      <c r="AH103" s="49">
        <v>4</v>
      </c>
      <c r="AI103" s="50">
        <v>5</v>
      </c>
      <c r="AJ103" s="50">
        <v>4</v>
      </c>
      <c r="AK103" s="60">
        <f t="shared" si="4"/>
        <v>72</v>
      </c>
      <c r="AL103" s="49">
        <v>5</v>
      </c>
      <c r="AM103" s="50">
        <v>4</v>
      </c>
      <c r="AN103" s="50">
        <v>4</v>
      </c>
      <c r="AO103" s="49">
        <v>4</v>
      </c>
      <c r="AP103" s="49">
        <v>4</v>
      </c>
      <c r="AQ103" s="50">
        <v>3</v>
      </c>
      <c r="AR103" s="50">
        <v>5</v>
      </c>
      <c r="AS103" s="49">
        <v>5</v>
      </c>
      <c r="AT103" s="49">
        <v>5</v>
      </c>
      <c r="AU103" s="61">
        <f t="shared" si="5"/>
        <v>39</v>
      </c>
    </row>
    <row r="104" spans="1:47" x14ac:dyDescent="0.25">
      <c r="A104" s="43">
        <v>103</v>
      </c>
      <c r="B104" s="42" t="s">
        <v>422</v>
      </c>
      <c r="C104" s="55" t="s">
        <v>511</v>
      </c>
      <c r="D104" s="55" t="s">
        <v>47</v>
      </c>
      <c r="E104" s="52">
        <f>VLOOKUP(B104,'Nilai Raport'!$B$2:$D$215,3,0)</f>
        <v>80.615384615384613</v>
      </c>
      <c r="F104" s="45" cm="1">
        <f t="array" ref="F104">ROUND(E104:E104,0)</f>
        <v>81</v>
      </c>
      <c r="G104" s="50">
        <v>4</v>
      </c>
      <c r="H104" s="49">
        <v>4</v>
      </c>
      <c r="I104" s="49">
        <v>4</v>
      </c>
      <c r="J104" s="50">
        <v>4</v>
      </c>
      <c r="K104" s="50">
        <v>4</v>
      </c>
      <c r="L104" s="50">
        <v>4</v>
      </c>
      <c r="M104" s="50">
        <v>4</v>
      </c>
      <c r="N104" s="49">
        <v>4</v>
      </c>
      <c r="O104" s="49">
        <v>4</v>
      </c>
      <c r="P104" s="50">
        <v>4</v>
      </c>
      <c r="Q104" s="59">
        <f t="shared" si="3"/>
        <v>40</v>
      </c>
      <c r="R104" s="50">
        <v>4</v>
      </c>
      <c r="S104" s="50">
        <v>3</v>
      </c>
      <c r="T104" s="50">
        <v>4</v>
      </c>
      <c r="U104" s="50">
        <v>3</v>
      </c>
      <c r="V104" s="50">
        <v>4</v>
      </c>
      <c r="W104" s="50">
        <v>3</v>
      </c>
      <c r="X104" s="50">
        <v>4</v>
      </c>
      <c r="Y104" s="50">
        <v>4</v>
      </c>
      <c r="Z104" s="50">
        <v>4</v>
      </c>
      <c r="AA104" s="50">
        <v>4</v>
      </c>
      <c r="AB104" s="50">
        <v>3</v>
      </c>
      <c r="AC104" s="50">
        <v>4</v>
      </c>
      <c r="AD104" s="50">
        <v>3</v>
      </c>
      <c r="AE104" s="50">
        <v>4</v>
      </c>
      <c r="AF104" s="50">
        <v>4</v>
      </c>
      <c r="AG104" s="50">
        <v>4</v>
      </c>
      <c r="AH104" s="49">
        <v>4</v>
      </c>
      <c r="AI104" s="50">
        <v>3</v>
      </c>
      <c r="AJ104" s="50">
        <v>3</v>
      </c>
      <c r="AK104" s="60">
        <f t="shared" si="4"/>
        <v>69</v>
      </c>
      <c r="AL104" s="49">
        <v>4</v>
      </c>
      <c r="AM104" s="50">
        <v>4</v>
      </c>
      <c r="AN104" s="50">
        <v>3</v>
      </c>
      <c r="AO104" s="49">
        <v>4</v>
      </c>
      <c r="AP104" s="49">
        <v>4</v>
      </c>
      <c r="AQ104" s="50">
        <v>3</v>
      </c>
      <c r="AR104" s="50">
        <v>4</v>
      </c>
      <c r="AS104" s="49">
        <v>4</v>
      </c>
      <c r="AT104" s="49">
        <v>4</v>
      </c>
      <c r="AU104" s="61">
        <f t="shared" si="5"/>
        <v>34</v>
      </c>
    </row>
    <row r="105" spans="1:47" x14ac:dyDescent="0.25">
      <c r="A105" s="43">
        <v>104</v>
      </c>
      <c r="B105" s="48" t="s">
        <v>423</v>
      </c>
      <c r="C105" s="54" t="s">
        <v>512</v>
      </c>
      <c r="D105" s="54" t="s">
        <v>47</v>
      </c>
      <c r="E105" s="52">
        <f>VLOOKUP(B105,'Nilai Raport'!$B$2:$D$215,3,0)</f>
        <v>82.15384615384616</v>
      </c>
      <c r="F105" s="45" cm="1">
        <f t="array" ref="F105">ROUND(E105:E105,0)</f>
        <v>82</v>
      </c>
      <c r="G105" s="50">
        <v>5</v>
      </c>
      <c r="H105" s="48">
        <v>4</v>
      </c>
      <c r="I105" s="48">
        <v>4</v>
      </c>
      <c r="J105" s="50">
        <v>3</v>
      </c>
      <c r="K105" s="50">
        <v>3</v>
      </c>
      <c r="L105" s="50">
        <v>4</v>
      </c>
      <c r="M105" s="50">
        <v>4</v>
      </c>
      <c r="N105" s="48">
        <v>4</v>
      </c>
      <c r="O105" s="48">
        <v>5</v>
      </c>
      <c r="P105" s="50">
        <v>4</v>
      </c>
      <c r="Q105" s="59">
        <f t="shared" si="3"/>
        <v>40</v>
      </c>
      <c r="R105" s="50">
        <v>4</v>
      </c>
      <c r="S105" s="50">
        <v>5</v>
      </c>
      <c r="T105" s="50">
        <v>4</v>
      </c>
      <c r="U105" s="50">
        <v>4</v>
      </c>
      <c r="V105" s="50">
        <v>4</v>
      </c>
      <c r="W105" s="50">
        <v>4</v>
      </c>
      <c r="X105" s="50">
        <v>3</v>
      </c>
      <c r="Y105" s="50">
        <v>4</v>
      </c>
      <c r="Z105" s="50">
        <v>5</v>
      </c>
      <c r="AA105" s="50">
        <v>5</v>
      </c>
      <c r="AB105" s="50">
        <v>4</v>
      </c>
      <c r="AC105" s="50">
        <v>3</v>
      </c>
      <c r="AD105" s="50">
        <v>4</v>
      </c>
      <c r="AE105" s="50">
        <v>5</v>
      </c>
      <c r="AF105" s="50">
        <v>4</v>
      </c>
      <c r="AG105" s="50">
        <v>4</v>
      </c>
      <c r="AH105" s="48">
        <v>4</v>
      </c>
      <c r="AI105" s="50">
        <v>5</v>
      </c>
      <c r="AJ105" s="50">
        <v>4</v>
      </c>
      <c r="AK105" s="60">
        <f t="shared" si="4"/>
        <v>79</v>
      </c>
      <c r="AL105" s="48">
        <v>3</v>
      </c>
      <c r="AM105" s="50">
        <v>3</v>
      </c>
      <c r="AN105" s="50">
        <v>3</v>
      </c>
      <c r="AO105" s="48">
        <v>3</v>
      </c>
      <c r="AP105" s="48">
        <v>3</v>
      </c>
      <c r="AQ105" s="50">
        <v>4</v>
      </c>
      <c r="AR105" s="50">
        <v>3</v>
      </c>
      <c r="AS105" s="48">
        <v>4</v>
      </c>
      <c r="AT105" s="48">
        <v>4</v>
      </c>
      <c r="AU105" s="61">
        <f t="shared" si="5"/>
        <v>30</v>
      </c>
    </row>
    <row r="106" spans="1:47" x14ac:dyDescent="0.25">
      <c r="A106" s="43">
        <v>105</v>
      </c>
      <c r="B106" s="48" t="s">
        <v>425</v>
      </c>
      <c r="C106" s="54" t="s">
        <v>512</v>
      </c>
      <c r="D106" s="54" t="s">
        <v>47</v>
      </c>
      <c r="E106" s="52">
        <f>VLOOKUP(B106,'Nilai Raport'!$B$2:$D$215,3,0)</f>
        <v>72.84615384615384</v>
      </c>
      <c r="F106" s="45" cm="1">
        <f t="array" ref="F106">ROUND(E106:E106,0)</f>
        <v>73</v>
      </c>
      <c r="G106" s="50">
        <v>5</v>
      </c>
      <c r="H106" s="48">
        <v>4</v>
      </c>
      <c r="I106" s="48">
        <v>5</v>
      </c>
      <c r="J106" s="50">
        <v>5</v>
      </c>
      <c r="K106" s="50">
        <v>3</v>
      </c>
      <c r="L106" s="50">
        <v>5</v>
      </c>
      <c r="M106" s="50">
        <v>5</v>
      </c>
      <c r="N106" s="48">
        <v>5</v>
      </c>
      <c r="O106" s="48">
        <v>5</v>
      </c>
      <c r="P106" s="50">
        <v>5</v>
      </c>
      <c r="Q106" s="59">
        <f t="shared" si="3"/>
        <v>47</v>
      </c>
      <c r="R106" s="50">
        <v>3</v>
      </c>
      <c r="S106" s="50">
        <v>3</v>
      </c>
      <c r="T106" s="50">
        <v>4</v>
      </c>
      <c r="U106" s="50">
        <v>2</v>
      </c>
      <c r="V106" s="50">
        <v>5</v>
      </c>
      <c r="W106" s="50">
        <v>5</v>
      </c>
      <c r="X106" s="50">
        <v>3</v>
      </c>
      <c r="Y106" s="50">
        <v>3</v>
      </c>
      <c r="Z106" s="50">
        <v>5</v>
      </c>
      <c r="AA106" s="50">
        <v>3</v>
      </c>
      <c r="AB106" s="50">
        <v>3</v>
      </c>
      <c r="AC106" s="50">
        <v>5</v>
      </c>
      <c r="AD106" s="50">
        <v>4</v>
      </c>
      <c r="AE106" s="50">
        <v>5</v>
      </c>
      <c r="AF106" s="50">
        <v>5</v>
      </c>
      <c r="AG106" s="50">
        <v>3</v>
      </c>
      <c r="AH106" s="48">
        <v>5</v>
      </c>
      <c r="AI106" s="50">
        <v>3</v>
      </c>
      <c r="AJ106" s="50">
        <v>4</v>
      </c>
      <c r="AK106" s="60">
        <f t="shared" si="4"/>
        <v>73</v>
      </c>
      <c r="AL106" s="48">
        <v>3</v>
      </c>
      <c r="AM106" s="50">
        <v>3</v>
      </c>
      <c r="AN106" s="50">
        <v>4</v>
      </c>
      <c r="AO106" s="48">
        <v>4</v>
      </c>
      <c r="AP106" s="48">
        <v>3</v>
      </c>
      <c r="AQ106" s="50">
        <v>3</v>
      </c>
      <c r="AR106" s="50">
        <v>4</v>
      </c>
      <c r="AS106" s="48">
        <v>5</v>
      </c>
      <c r="AT106" s="48">
        <v>4</v>
      </c>
      <c r="AU106" s="61">
        <f t="shared" si="5"/>
        <v>33</v>
      </c>
    </row>
    <row r="107" spans="1:47" x14ac:dyDescent="0.25">
      <c r="A107" s="43">
        <v>106</v>
      </c>
      <c r="B107" s="49" t="s">
        <v>426</v>
      </c>
      <c r="C107" s="55" t="s">
        <v>512</v>
      </c>
      <c r="D107" s="55" t="s">
        <v>47</v>
      </c>
      <c r="E107" s="52">
        <f>VLOOKUP(B107,'Nilai Raport'!$B$2:$D$215,3,0)</f>
        <v>80.769230769230774</v>
      </c>
      <c r="F107" s="45" cm="1">
        <f t="array" ref="F107">ROUND(E107:E107,0)</f>
        <v>81</v>
      </c>
      <c r="G107" s="50">
        <v>3</v>
      </c>
      <c r="H107" s="49">
        <v>3</v>
      </c>
      <c r="I107" s="49">
        <v>4</v>
      </c>
      <c r="J107" s="50">
        <v>5</v>
      </c>
      <c r="K107" s="50">
        <v>3</v>
      </c>
      <c r="L107" s="50">
        <v>4</v>
      </c>
      <c r="M107" s="50">
        <v>3</v>
      </c>
      <c r="N107" s="49">
        <v>3</v>
      </c>
      <c r="O107" s="49">
        <v>3</v>
      </c>
      <c r="P107" s="50">
        <v>4</v>
      </c>
      <c r="Q107" s="59">
        <f t="shared" si="3"/>
        <v>35</v>
      </c>
      <c r="R107" s="50">
        <v>4</v>
      </c>
      <c r="S107" s="50">
        <v>3</v>
      </c>
      <c r="T107" s="50">
        <v>4</v>
      </c>
      <c r="U107" s="50">
        <v>4</v>
      </c>
      <c r="V107" s="50">
        <v>5</v>
      </c>
      <c r="W107" s="50">
        <v>4</v>
      </c>
      <c r="X107" s="50">
        <v>4</v>
      </c>
      <c r="Y107" s="50">
        <v>4</v>
      </c>
      <c r="Z107" s="50">
        <v>4</v>
      </c>
      <c r="AA107" s="50">
        <v>3</v>
      </c>
      <c r="AB107" s="50">
        <v>3</v>
      </c>
      <c r="AC107" s="50">
        <v>3</v>
      </c>
      <c r="AD107" s="50">
        <v>3</v>
      </c>
      <c r="AE107" s="50">
        <v>4</v>
      </c>
      <c r="AF107" s="50">
        <v>3</v>
      </c>
      <c r="AG107" s="50">
        <v>3</v>
      </c>
      <c r="AH107" s="49">
        <v>3</v>
      </c>
      <c r="AI107" s="50">
        <v>3</v>
      </c>
      <c r="AJ107" s="50">
        <v>3</v>
      </c>
      <c r="AK107" s="60">
        <f t="shared" si="4"/>
        <v>67</v>
      </c>
      <c r="AL107" s="49">
        <v>5</v>
      </c>
      <c r="AM107" s="50">
        <v>3</v>
      </c>
      <c r="AN107" s="50">
        <v>4</v>
      </c>
      <c r="AO107" s="49">
        <v>4</v>
      </c>
      <c r="AP107" s="49">
        <v>4</v>
      </c>
      <c r="AQ107" s="50">
        <v>5</v>
      </c>
      <c r="AR107" s="50">
        <v>4</v>
      </c>
      <c r="AS107" s="49">
        <v>4</v>
      </c>
      <c r="AT107" s="49">
        <v>4</v>
      </c>
      <c r="AU107" s="61">
        <f t="shared" si="5"/>
        <v>37</v>
      </c>
    </row>
    <row r="108" spans="1:47" x14ac:dyDescent="0.25">
      <c r="A108" s="43">
        <v>107</v>
      </c>
      <c r="B108" s="49" t="s">
        <v>428</v>
      </c>
      <c r="C108" s="55" t="s">
        <v>512</v>
      </c>
      <c r="D108" s="55" t="s">
        <v>47</v>
      </c>
      <c r="E108" s="52">
        <f>VLOOKUP(B108,'Nilai Raport'!$B$2:$D$215,3,0)</f>
        <v>84.615384615384613</v>
      </c>
      <c r="F108" s="45" cm="1">
        <f t="array" ref="F108">ROUND(E108:E108,0)</f>
        <v>85</v>
      </c>
      <c r="G108" s="50">
        <v>5</v>
      </c>
      <c r="H108" s="49">
        <v>5</v>
      </c>
      <c r="I108" s="49">
        <v>4</v>
      </c>
      <c r="J108" s="50">
        <v>3</v>
      </c>
      <c r="K108" s="50">
        <v>5</v>
      </c>
      <c r="L108" s="50">
        <v>4</v>
      </c>
      <c r="M108" s="50">
        <v>5</v>
      </c>
      <c r="N108" s="49">
        <v>5</v>
      </c>
      <c r="O108" s="49">
        <v>4</v>
      </c>
      <c r="P108" s="50">
        <v>4</v>
      </c>
      <c r="Q108" s="59">
        <f t="shared" si="3"/>
        <v>44</v>
      </c>
      <c r="R108" s="50">
        <v>4</v>
      </c>
      <c r="S108" s="50">
        <v>3</v>
      </c>
      <c r="T108" s="50">
        <v>4</v>
      </c>
      <c r="U108" s="50">
        <v>5</v>
      </c>
      <c r="V108" s="50">
        <v>4</v>
      </c>
      <c r="W108" s="50">
        <v>4</v>
      </c>
      <c r="X108" s="50">
        <v>4</v>
      </c>
      <c r="Y108" s="50">
        <v>4</v>
      </c>
      <c r="Z108" s="50">
        <v>5</v>
      </c>
      <c r="AA108" s="50">
        <v>4</v>
      </c>
      <c r="AB108" s="50">
        <v>4</v>
      </c>
      <c r="AC108" s="50">
        <v>4</v>
      </c>
      <c r="AD108" s="50">
        <v>3</v>
      </c>
      <c r="AE108" s="50">
        <v>3</v>
      </c>
      <c r="AF108" s="50">
        <v>5</v>
      </c>
      <c r="AG108" s="50">
        <v>3</v>
      </c>
      <c r="AH108" s="49">
        <v>4</v>
      </c>
      <c r="AI108" s="50">
        <v>3</v>
      </c>
      <c r="AJ108" s="50">
        <v>3</v>
      </c>
      <c r="AK108" s="60">
        <f t="shared" si="4"/>
        <v>73</v>
      </c>
      <c r="AL108" s="49">
        <v>5</v>
      </c>
      <c r="AM108" s="50">
        <v>4</v>
      </c>
      <c r="AN108" s="50">
        <v>3</v>
      </c>
      <c r="AO108" s="49">
        <v>4</v>
      </c>
      <c r="AP108" s="49">
        <v>4</v>
      </c>
      <c r="AQ108" s="50">
        <v>4</v>
      </c>
      <c r="AR108" s="50">
        <v>4</v>
      </c>
      <c r="AS108" s="49">
        <v>4</v>
      </c>
      <c r="AT108" s="49">
        <v>4</v>
      </c>
      <c r="AU108" s="61">
        <f t="shared" si="5"/>
        <v>36</v>
      </c>
    </row>
    <row r="109" spans="1:47" x14ac:dyDescent="0.25">
      <c r="A109" s="43">
        <v>108</v>
      </c>
      <c r="B109" s="48" t="s">
        <v>429</v>
      </c>
      <c r="C109" s="54" t="s">
        <v>512</v>
      </c>
      <c r="D109" s="54" t="s">
        <v>47</v>
      </c>
      <c r="E109" s="52">
        <f>VLOOKUP(B109,'Nilai Raport'!$B$2:$D$215,3,0)</f>
        <v>82.230769230769226</v>
      </c>
      <c r="F109" s="45" cm="1">
        <f t="array" ref="F109">ROUND(E109:E109,0)</f>
        <v>82</v>
      </c>
      <c r="G109" s="50">
        <v>3</v>
      </c>
      <c r="H109" s="48">
        <v>5</v>
      </c>
      <c r="I109" s="48">
        <v>5</v>
      </c>
      <c r="J109" s="50">
        <v>3</v>
      </c>
      <c r="K109" s="50">
        <v>4</v>
      </c>
      <c r="L109" s="50">
        <v>4</v>
      </c>
      <c r="M109" s="50">
        <v>3</v>
      </c>
      <c r="N109" s="48">
        <v>3</v>
      </c>
      <c r="O109" s="48">
        <v>3</v>
      </c>
      <c r="P109" s="50">
        <v>5</v>
      </c>
      <c r="Q109" s="59">
        <f t="shared" si="3"/>
        <v>38</v>
      </c>
      <c r="R109" s="50">
        <v>3</v>
      </c>
      <c r="S109" s="50">
        <v>4</v>
      </c>
      <c r="T109" s="50">
        <v>4</v>
      </c>
      <c r="U109" s="50">
        <v>1</v>
      </c>
      <c r="V109" s="50">
        <v>5</v>
      </c>
      <c r="W109" s="50">
        <v>3</v>
      </c>
      <c r="X109" s="50">
        <v>3</v>
      </c>
      <c r="Y109" s="50">
        <v>2</v>
      </c>
      <c r="Z109" s="50">
        <v>5</v>
      </c>
      <c r="AA109" s="50">
        <v>4</v>
      </c>
      <c r="AB109" s="50">
        <v>2</v>
      </c>
      <c r="AC109" s="50">
        <v>4</v>
      </c>
      <c r="AD109" s="50">
        <v>3</v>
      </c>
      <c r="AE109" s="50">
        <v>5</v>
      </c>
      <c r="AF109" s="50">
        <v>4</v>
      </c>
      <c r="AG109" s="50">
        <v>3</v>
      </c>
      <c r="AH109" s="48">
        <v>4</v>
      </c>
      <c r="AI109" s="50">
        <v>5</v>
      </c>
      <c r="AJ109" s="50">
        <v>3</v>
      </c>
      <c r="AK109" s="60">
        <f t="shared" si="4"/>
        <v>67</v>
      </c>
      <c r="AL109" s="48">
        <v>5</v>
      </c>
      <c r="AM109" s="50">
        <v>5</v>
      </c>
      <c r="AN109" s="50">
        <v>4</v>
      </c>
      <c r="AO109" s="48">
        <v>5</v>
      </c>
      <c r="AP109" s="48">
        <v>5</v>
      </c>
      <c r="AQ109" s="50">
        <v>5</v>
      </c>
      <c r="AR109" s="50">
        <v>5</v>
      </c>
      <c r="AS109" s="48">
        <v>3</v>
      </c>
      <c r="AT109" s="48">
        <v>5</v>
      </c>
      <c r="AU109" s="61">
        <f t="shared" si="5"/>
        <v>42</v>
      </c>
    </row>
    <row r="110" spans="1:47" x14ac:dyDescent="0.25">
      <c r="A110" s="43">
        <v>109</v>
      </c>
      <c r="B110" s="49" t="s">
        <v>88</v>
      </c>
      <c r="C110" s="55" t="s">
        <v>511</v>
      </c>
      <c r="D110" s="55" t="s">
        <v>47</v>
      </c>
      <c r="E110" s="52">
        <f>VLOOKUP(B110,'Nilai Raport'!$B$2:$D$215,3,0)</f>
        <v>84.769230769230774</v>
      </c>
      <c r="F110" s="45" cm="1">
        <f t="array" ref="F110">ROUND(E110:E110,0)</f>
        <v>85</v>
      </c>
      <c r="G110" s="50">
        <v>3</v>
      </c>
      <c r="H110" s="49">
        <v>5</v>
      </c>
      <c r="I110" s="49">
        <v>3</v>
      </c>
      <c r="J110" s="50">
        <v>5</v>
      </c>
      <c r="K110" s="50">
        <v>3</v>
      </c>
      <c r="L110" s="50">
        <v>4</v>
      </c>
      <c r="M110" s="50">
        <v>3</v>
      </c>
      <c r="N110" s="49">
        <v>4</v>
      </c>
      <c r="O110" s="49">
        <v>3</v>
      </c>
      <c r="P110" s="50">
        <v>3</v>
      </c>
      <c r="Q110" s="59">
        <f t="shared" si="3"/>
        <v>36</v>
      </c>
      <c r="R110" s="50">
        <v>4</v>
      </c>
      <c r="S110" s="50">
        <v>3</v>
      </c>
      <c r="T110" s="50">
        <v>3</v>
      </c>
      <c r="U110" s="50">
        <v>4</v>
      </c>
      <c r="V110" s="50">
        <v>4</v>
      </c>
      <c r="W110" s="50">
        <v>4</v>
      </c>
      <c r="X110" s="50">
        <v>3</v>
      </c>
      <c r="Y110" s="50">
        <v>4</v>
      </c>
      <c r="Z110" s="50">
        <v>3</v>
      </c>
      <c r="AA110" s="50">
        <v>3</v>
      </c>
      <c r="AB110" s="50">
        <v>4</v>
      </c>
      <c r="AC110" s="50">
        <v>4</v>
      </c>
      <c r="AD110" s="50">
        <v>4</v>
      </c>
      <c r="AE110" s="50">
        <v>4</v>
      </c>
      <c r="AF110" s="50">
        <v>3</v>
      </c>
      <c r="AG110" s="50">
        <v>3</v>
      </c>
      <c r="AH110" s="49">
        <v>3</v>
      </c>
      <c r="AI110" s="50">
        <v>3</v>
      </c>
      <c r="AJ110" s="50">
        <v>4</v>
      </c>
      <c r="AK110" s="60">
        <f t="shared" si="4"/>
        <v>67</v>
      </c>
      <c r="AL110" s="49">
        <v>4</v>
      </c>
      <c r="AM110" s="50">
        <v>3</v>
      </c>
      <c r="AN110" s="50">
        <v>4</v>
      </c>
      <c r="AO110" s="49">
        <v>5</v>
      </c>
      <c r="AP110" s="49">
        <v>5</v>
      </c>
      <c r="AQ110" s="50">
        <v>5</v>
      </c>
      <c r="AR110" s="50">
        <v>5</v>
      </c>
      <c r="AS110" s="49">
        <v>5</v>
      </c>
      <c r="AT110" s="49">
        <v>5</v>
      </c>
      <c r="AU110" s="61">
        <f t="shared" si="5"/>
        <v>41</v>
      </c>
    </row>
    <row r="111" spans="1:47" x14ac:dyDescent="0.25">
      <c r="A111" s="43">
        <v>110</v>
      </c>
      <c r="B111" s="48" t="s">
        <v>430</v>
      </c>
      <c r="C111" s="54" t="s">
        <v>512</v>
      </c>
      <c r="D111" s="54" t="s">
        <v>47</v>
      </c>
      <c r="E111" s="52">
        <f>VLOOKUP(B111,'Nilai Raport'!$B$2:$D$215,3,0)</f>
        <v>84.230769230769226</v>
      </c>
      <c r="F111" s="45" cm="1">
        <f t="array" ref="F111">ROUND(E111:E111,0)</f>
        <v>84</v>
      </c>
      <c r="G111" s="50">
        <v>5</v>
      </c>
      <c r="H111" s="48">
        <v>5</v>
      </c>
      <c r="I111" s="48">
        <v>5</v>
      </c>
      <c r="J111" s="50">
        <v>5</v>
      </c>
      <c r="K111" s="50">
        <v>5</v>
      </c>
      <c r="L111" s="50">
        <v>4</v>
      </c>
      <c r="M111" s="50">
        <v>5</v>
      </c>
      <c r="N111" s="48">
        <v>5</v>
      </c>
      <c r="O111" s="48">
        <v>5</v>
      </c>
      <c r="P111" s="50">
        <v>5</v>
      </c>
      <c r="Q111" s="59">
        <f t="shared" si="3"/>
        <v>49</v>
      </c>
      <c r="R111" s="50">
        <v>3</v>
      </c>
      <c r="S111" s="50">
        <v>3</v>
      </c>
      <c r="T111" s="50">
        <v>3</v>
      </c>
      <c r="U111" s="50">
        <v>5</v>
      </c>
      <c r="V111" s="50">
        <v>5</v>
      </c>
      <c r="W111" s="50">
        <v>4</v>
      </c>
      <c r="X111" s="50">
        <v>4</v>
      </c>
      <c r="Y111" s="50">
        <v>3</v>
      </c>
      <c r="Z111" s="50">
        <v>4</v>
      </c>
      <c r="AA111" s="50">
        <v>3</v>
      </c>
      <c r="AB111" s="50">
        <v>3</v>
      </c>
      <c r="AC111" s="50">
        <v>4</v>
      </c>
      <c r="AD111" s="50">
        <v>3</v>
      </c>
      <c r="AE111" s="50">
        <v>5</v>
      </c>
      <c r="AF111" s="50">
        <v>3</v>
      </c>
      <c r="AG111" s="50">
        <v>3</v>
      </c>
      <c r="AH111" s="48">
        <v>4</v>
      </c>
      <c r="AI111" s="50">
        <v>3</v>
      </c>
      <c r="AJ111" s="50">
        <v>3</v>
      </c>
      <c r="AK111" s="60">
        <f t="shared" si="4"/>
        <v>68</v>
      </c>
      <c r="AL111" s="48">
        <v>5</v>
      </c>
      <c r="AM111" s="50">
        <v>5</v>
      </c>
      <c r="AN111" s="50">
        <v>5</v>
      </c>
      <c r="AO111" s="48">
        <v>4</v>
      </c>
      <c r="AP111" s="48">
        <v>4</v>
      </c>
      <c r="AQ111" s="50">
        <v>5</v>
      </c>
      <c r="AR111" s="50">
        <v>5</v>
      </c>
      <c r="AS111" s="48">
        <v>5</v>
      </c>
      <c r="AT111" s="48">
        <v>5</v>
      </c>
      <c r="AU111" s="61">
        <f t="shared" si="5"/>
        <v>43</v>
      </c>
    </row>
    <row r="112" spans="1:47" x14ac:dyDescent="0.25">
      <c r="A112" s="43">
        <v>111</v>
      </c>
      <c r="B112" s="42" t="s">
        <v>431</v>
      </c>
      <c r="C112" s="55" t="s">
        <v>512</v>
      </c>
      <c r="D112" s="55" t="s">
        <v>47</v>
      </c>
      <c r="E112" s="52">
        <f>VLOOKUP(B112,'Nilai Raport'!$B$2:$D$215,3,0)</f>
        <v>83.615384615384613</v>
      </c>
      <c r="F112" s="45" cm="1">
        <f t="array" ref="F112">ROUND(E112:E112,0)</f>
        <v>84</v>
      </c>
      <c r="G112" s="50">
        <v>3</v>
      </c>
      <c r="H112" s="49">
        <v>4</v>
      </c>
      <c r="I112" s="49">
        <v>4</v>
      </c>
      <c r="J112" s="50">
        <v>4</v>
      </c>
      <c r="K112" s="50">
        <v>4</v>
      </c>
      <c r="L112" s="50">
        <v>4</v>
      </c>
      <c r="M112" s="50">
        <v>4</v>
      </c>
      <c r="N112" s="49">
        <v>4</v>
      </c>
      <c r="O112" s="49">
        <v>4</v>
      </c>
      <c r="P112" s="50">
        <v>4</v>
      </c>
      <c r="Q112" s="59">
        <f t="shared" si="3"/>
        <v>39</v>
      </c>
      <c r="R112" s="50">
        <v>4</v>
      </c>
      <c r="S112" s="50">
        <v>4</v>
      </c>
      <c r="T112" s="50">
        <v>4</v>
      </c>
      <c r="U112" s="50">
        <v>4</v>
      </c>
      <c r="V112" s="50">
        <v>4</v>
      </c>
      <c r="W112" s="50">
        <v>4</v>
      </c>
      <c r="X112" s="50">
        <v>4</v>
      </c>
      <c r="Y112" s="50">
        <v>4</v>
      </c>
      <c r="Z112" s="50">
        <v>4</v>
      </c>
      <c r="AA112" s="50">
        <v>4</v>
      </c>
      <c r="AB112" s="50">
        <v>4</v>
      </c>
      <c r="AC112" s="50">
        <v>4</v>
      </c>
      <c r="AD112" s="50">
        <v>4</v>
      </c>
      <c r="AE112" s="50">
        <v>4</v>
      </c>
      <c r="AF112" s="50">
        <v>5</v>
      </c>
      <c r="AG112" s="50">
        <v>4</v>
      </c>
      <c r="AH112" s="49">
        <v>4</v>
      </c>
      <c r="AI112" s="50">
        <v>4</v>
      </c>
      <c r="AJ112" s="50">
        <v>4</v>
      </c>
      <c r="AK112" s="60">
        <f t="shared" si="4"/>
        <v>77</v>
      </c>
      <c r="AL112" s="49">
        <v>4</v>
      </c>
      <c r="AM112" s="50">
        <v>4</v>
      </c>
      <c r="AN112" s="50">
        <v>4</v>
      </c>
      <c r="AO112" s="49">
        <v>4</v>
      </c>
      <c r="AP112" s="49">
        <v>5</v>
      </c>
      <c r="AQ112" s="50">
        <v>4</v>
      </c>
      <c r="AR112" s="50">
        <v>4</v>
      </c>
      <c r="AS112" s="49">
        <v>4</v>
      </c>
      <c r="AT112" s="49">
        <v>4</v>
      </c>
      <c r="AU112" s="61">
        <f t="shared" si="5"/>
        <v>37</v>
      </c>
    </row>
    <row r="113" spans="1:47" x14ac:dyDescent="0.25">
      <c r="A113" s="43">
        <v>112</v>
      </c>
      <c r="B113" s="50" t="s">
        <v>432</v>
      </c>
      <c r="C113" s="56" t="s">
        <v>512</v>
      </c>
      <c r="D113" s="56" t="s">
        <v>47</v>
      </c>
      <c r="E113" s="53">
        <f>VLOOKUP(B113,'Nilai Raport'!$B$2:$D$215,3,0)</f>
        <v>81.538461538461533</v>
      </c>
      <c r="F113" s="45" cm="1">
        <f t="array" ref="F113">ROUND(E113:E113,0)</f>
        <v>82</v>
      </c>
      <c r="G113" s="50">
        <v>3</v>
      </c>
      <c r="H113" s="50">
        <v>5</v>
      </c>
      <c r="I113" s="50">
        <v>4</v>
      </c>
      <c r="J113" s="50">
        <v>4</v>
      </c>
      <c r="K113" s="50">
        <v>3</v>
      </c>
      <c r="L113" s="50">
        <v>4</v>
      </c>
      <c r="M113" s="50">
        <v>3</v>
      </c>
      <c r="N113" s="50">
        <v>4</v>
      </c>
      <c r="O113" s="50">
        <v>3</v>
      </c>
      <c r="P113" s="50">
        <v>3</v>
      </c>
      <c r="Q113" s="45">
        <f t="shared" si="3"/>
        <v>36</v>
      </c>
      <c r="R113" s="50">
        <v>5</v>
      </c>
      <c r="S113" s="50">
        <v>5</v>
      </c>
      <c r="T113" s="50">
        <v>4</v>
      </c>
      <c r="U113" s="50">
        <v>5</v>
      </c>
      <c r="V113" s="50">
        <v>5</v>
      </c>
      <c r="W113" s="50">
        <v>3</v>
      </c>
      <c r="X113" s="50">
        <v>4</v>
      </c>
      <c r="Y113" s="50">
        <v>4</v>
      </c>
      <c r="Z113" s="50">
        <v>4</v>
      </c>
      <c r="AA113" s="50">
        <v>5</v>
      </c>
      <c r="AB113" s="50">
        <v>4</v>
      </c>
      <c r="AC113" s="50">
        <v>4</v>
      </c>
      <c r="AD113" s="50">
        <v>5</v>
      </c>
      <c r="AE113" s="50">
        <v>4</v>
      </c>
      <c r="AF113" s="50">
        <v>5</v>
      </c>
      <c r="AG113" s="50">
        <v>5</v>
      </c>
      <c r="AH113" s="50">
        <v>5</v>
      </c>
      <c r="AI113" s="50">
        <v>5</v>
      </c>
      <c r="AJ113" s="50">
        <v>4</v>
      </c>
      <c r="AK113" s="57">
        <f t="shared" si="4"/>
        <v>85</v>
      </c>
      <c r="AL113" s="50">
        <v>3</v>
      </c>
      <c r="AM113" s="50">
        <v>3</v>
      </c>
      <c r="AN113" s="50">
        <v>5</v>
      </c>
      <c r="AO113" s="50">
        <v>3</v>
      </c>
      <c r="AP113" s="50">
        <v>3</v>
      </c>
      <c r="AQ113" s="50">
        <v>4</v>
      </c>
      <c r="AR113" s="50">
        <v>3</v>
      </c>
      <c r="AS113" s="50">
        <v>3</v>
      </c>
      <c r="AT113" s="50">
        <v>3</v>
      </c>
      <c r="AU113" s="39">
        <f t="shared" si="5"/>
        <v>30</v>
      </c>
    </row>
    <row r="114" spans="1:47" x14ac:dyDescent="0.25">
      <c r="A114" s="43">
        <v>113</v>
      </c>
      <c r="B114" s="48" t="s">
        <v>85</v>
      </c>
      <c r="C114" s="54" t="s">
        <v>512</v>
      </c>
      <c r="D114" s="54" t="s">
        <v>47</v>
      </c>
      <c r="E114" s="52">
        <f>VLOOKUP(B114,'Nilai Raport'!$B$2:$D$215,3,0)</f>
        <v>81.538461538461533</v>
      </c>
      <c r="F114" s="45" cm="1">
        <f t="array" ref="F114">ROUND(E114:E114,0)</f>
        <v>82</v>
      </c>
      <c r="G114" s="50">
        <v>5</v>
      </c>
      <c r="H114" s="48">
        <v>5</v>
      </c>
      <c r="I114" s="48">
        <v>5</v>
      </c>
      <c r="J114" s="50">
        <v>5</v>
      </c>
      <c r="K114" s="50">
        <v>5</v>
      </c>
      <c r="L114" s="50">
        <v>5</v>
      </c>
      <c r="M114" s="50">
        <v>4</v>
      </c>
      <c r="N114" s="48">
        <v>3</v>
      </c>
      <c r="O114" s="48">
        <v>4</v>
      </c>
      <c r="P114" s="50">
        <v>5</v>
      </c>
      <c r="Q114" s="59">
        <f t="shared" si="3"/>
        <v>46</v>
      </c>
      <c r="R114" s="50">
        <v>3</v>
      </c>
      <c r="S114" s="50">
        <v>3</v>
      </c>
      <c r="T114" s="50">
        <v>3</v>
      </c>
      <c r="U114" s="50">
        <v>4</v>
      </c>
      <c r="V114" s="50">
        <v>4</v>
      </c>
      <c r="W114" s="50">
        <v>3</v>
      </c>
      <c r="X114" s="50">
        <v>4</v>
      </c>
      <c r="Y114" s="50">
        <v>3</v>
      </c>
      <c r="Z114" s="50">
        <v>4</v>
      </c>
      <c r="AA114" s="50">
        <v>4</v>
      </c>
      <c r="AB114" s="50">
        <v>4</v>
      </c>
      <c r="AC114" s="50">
        <v>5</v>
      </c>
      <c r="AD114" s="50">
        <v>4</v>
      </c>
      <c r="AE114" s="50">
        <v>5</v>
      </c>
      <c r="AF114" s="50">
        <v>5</v>
      </c>
      <c r="AG114" s="50">
        <v>5</v>
      </c>
      <c r="AH114" s="48">
        <v>4</v>
      </c>
      <c r="AI114" s="50">
        <v>4</v>
      </c>
      <c r="AJ114" s="50">
        <v>4</v>
      </c>
      <c r="AK114" s="60">
        <f t="shared" si="4"/>
        <v>75</v>
      </c>
      <c r="AL114" s="48">
        <v>4</v>
      </c>
      <c r="AM114" s="50">
        <v>3</v>
      </c>
      <c r="AN114" s="50">
        <v>3</v>
      </c>
      <c r="AO114" s="48">
        <v>3</v>
      </c>
      <c r="AP114" s="48">
        <v>3</v>
      </c>
      <c r="AQ114" s="50">
        <v>4</v>
      </c>
      <c r="AR114" s="50">
        <v>3</v>
      </c>
      <c r="AS114" s="48">
        <v>4</v>
      </c>
      <c r="AT114" s="48">
        <v>4</v>
      </c>
      <c r="AU114" s="61">
        <f t="shared" si="5"/>
        <v>31</v>
      </c>
    </row>
    <row r="115" spans="1:47" x14ac:dyDescent="0.25">
      <c r="A115" s="43">
        <v>114</v>
      </c>
      <c r="B115" s="49" t="s">
        <v>436</v>
      </c>
      <c r="C115" s="55" t="s">
        <v>512</v>
      </c>
      <c r="D115" s="55" t="s">
        <v>47</v>
      </c>
      <c r="E115" s="52">
        <f>VLOOKUP(B115,'Nilai Raport'!$B$2:$D$215,3,0)</f>
        <v>82</v>
      </c>
      <c r="F115" s="45" cm="1">
        <f t="array" ref="F115">ROUND(E115:E115,0)</f>
        <v>82</v>
      </c>
      <c r="G115" s="50">
        <v>5</v>
      </c>
      <c r="H115" s="49">
        <v>5</v>
      </c>
      <c r="I115" s="49">
        <v>5</v>
      </c>
      <c r="J115" s="50">
        <v>5</v>
      </c>
      <c r="K115" s="50">
        <v>4</v>
      </c>
      <c r="L115" s="50">
        <v>5</v>
      </c>
      <c r="M115" s="50">
        <v>3</v>
      </c>
      <c r="N115" s="49">
        <v>3</v>
      </c>
      <c r="O115" s="49">
        <v>5</v>
      </c>
      <c r="P115" s="50">
        <v>5</v>
      </c>
      <c r="Q115" s="59">
        <f t="shared" si="3"/>
        <v>45</v>
      </c>
      <c r="R115" s="50">
        <v>5</v>
      </c>
      <c r="S115" s="50">
        <v>4</v>
      </c>
      <c r="T115" s="50">
        <v>4</v>
      </c>
      <c r="U115" s="50">
        <v>4</v>
      </c>
      <c r="V115" s="50">
        <v>5</v>
      </c>
      <c r="W115" s="50">
        <v>5</v>
      </c>
      <c r="X115" s="50">
        <v>5</v>
      </c>
      <c r="Y115" s="50">
        <v>5</v>
      </c>
      <c r="Z115" s="50">
        <v>5</v>
      </c>
      <c r="AA115" s="50">
        <v>5</v>
      </c>
      <c r="AB115" s="50">
        <v>5</v>
      </c>
      <c r="AC115" s="50">
        <v>5</v>
      </c>
      <c r="AD115" s="50">
        <v>5</v>
      </c>
      <c r="AE115" s="50">
        <v>5</v>
      </c>
      <c r="AF115" s="50">
        <v>5</v>
      </c>
      <c r="AG115" s="50">
        <v>5</v>
      </c>
      <c r="AH115" s="49">
        <v>5</v>
      </c>
      <c r="AI115" s="50">
        <v>5</v>
      </c>
      <c r="AJ115" s="50">
        <v>5</v>
      </c>
      <c r="AK115" s="60">
        <f t="shared" si="4"/>
        <v>92</v>
      </c>
      <c r="AL115" s="49">
        <v>5</v>
      </c>
      <c r="AM115" s="50">
        <v>5</v>
      </c>
      <c r="AN115" s="50">
        <v>5</v>
      </c>
      <c r="AO115" s="49">
        <v>5</v>
      </c>
      <c r="AP115" s="49">
        <v>4</v>
      </c>
      <c r="AQ115" s="50">
        <v>4</v>
      </c>
      <c r="AR115" s="50">
        <v>5</v>
      </c>
      <c r="AS115" s="49">
        <v>5</v>
      </c>
      <c r="AT115" s="49">
        <v>5</v>
      </c>
      <c r="AU115" s="61">
        <f t="shared" si="5"/>
        <v>43</v>
      </c>
    </row>
    <row r="116" spans="1:47" x14ac:dyDescent="0.25">
      <c r="A116" s="43">
        <v>115</v>
      </c>
      <c r="B116" s="49" t="s">
        <v>438</v>
      </c>
      <c r="C116" s="55" t="s">
        <v>512</v>
      </c>
      <c r="D116" s="55" t="s">
        <v>47</v>
      </c>
      <c r="E116" s="52">
        <f>VLOOKUP(B116,'Nilai Raport'!$B$2:$D$215,3,0)</f>
        <v>85.307692307692307</v>
      </c>
      <c r="F116" s="45" cm="1">
        <f t="array" ref="F116">ROUND(E116:E116,0)</f>
        <v>85</v>
      </c>
      <c r="G116" s="50">
        <v>3</v>
      </c>
      <c r="H116" s="49">
        <v>3</v>
      </c>
      <c r="I116" s="49">
        <v>5</v>
      </c>
      <c r="J116" s="50">
        <v>4</v>
      </c>
      <c r="K116" s="50">
        <v>5</v>
      </c>
      <c r="L116" s="50">
        <v>3</v>
      </c>
      <c r="M116" s="50">
        <v>2</v>
      </c>
      <c r="N116" s="49">
        <v>5</v>
      </c>
      <c r="O116" s="49">
        <v>4</v>
      </c>
      <c r="P116" s="50">
        <v>5</v>
      </c>
      <c r="Q116" s="59">
        <f t="shared" si="3"/>
        <v>39</v>
      </c>
      <c r="R116" s="50">
        <v>3</v>
      </c>
      <c r="S116" s="50">
        <v>2</v>
      </c>
      <c r="T116" s="50">
        <v>3</v>
      </c>
      <c r="U116" s="50">
        <v>3</v>
      </c>
      <c r="V116" s="50">
        <v>3</v>
      </c>
      <c r="W116" s="50">
        <v>3</v>
      </c>
      <c r="X116" s="50">
        <v>3</v>
      </c>
      <c r="Y116" s="50">
        <v>4</v>
      </c>
      <c r="Z116" s="50">
        <v>3</v>
      </c>
      <c r="AA116" s="50">
        <v>4</v>
      </c>
      <c r="AB116" s="50">
        <v>3</v>
      </c>
      <c r="AC116" s="50">
        <v>4</v>
      </c>
      <c r="AD116" s="50">
        <v>3</v>
      </c>
      <c r="AE116" s="50">
        <v>4</v>
      </c>
      <c r="AF116" s="50">
        <v>3</v>
      </c>
      <c r="AG116" s="50">
        <v>4</v>
      </c>
      <c r="AH116" s="49">
        <v>4</v>
      </c>
      <c r="AI116" s="50">
        <v>4</v>
      </c>
      <c r="AJ116" s="50">
        <v>3</v>
      </c>
      <c r="AK116" s="60">
        <f t="shared" si="4"/>
        <v>63</v>
      </c>
      <c r="AL116" s="49">
        <v>3</v>
      </c>
      <c r="AM116" s="50">
        <v>3</v>
      </c>
      <c r="AN116" s="50">
        <v>3</v>
      </c>
      <c r="AO116" s="49">
        <v>3</v>
      </c>
      <c r="AP116" s="49">
        <v>4</v>
      </c>
      <c r="AQ116" s="50">
        <v>4</v>
      </c>
      <c r="AR116" s="50">
        <v>4</v>
      </c>
      <c r="AS116" s="49">
        <v>4</v>
      </c>
      <c r="AT116" s="49">
        <v>3</v>
      </c>
      <c r="AU116" s="61">
        <f t="shared" si="5"/>
        <v>31</v>
      </c>
    </row>
    <row r="117" spans="1:47" x14ac:dyDescent="0.25">
      <c r="A117" s="43">
        <v>116</v>
      </c>
      <c r="B117" s="49" t="s">
        <v>479</v>
      </c>
      <c r="C117" s="55" t="s">
        <v>511</v>
      </c>
      <c r="D117" s="55" t="s">
        <v>157</v>
      </c>
      <c r="E117" s="53">
        <f>VLOOKUP(B117,'Nilai Raport'!$B$2:$D$215,3,0)</f>
        <v>81.15384615384616</v>
      </c>
      <c r="F117" s="45" cm="1">
        <f t="array" ref="F117">ROUND(E117:E117,0)</f>
        <v>81</v>
      </c>
      <c r="G117" s="50">
        <v>3</v>
      </c>
      <c r="H117" s="49">
        <v>4</v>
      </c>
      <c r="I117" s="49">
        <v>5</v>
      </c>
      <c r="J117" s="50">
        <v>4</v>
      </c>
      <c r="K117" s="50">
        <v>3</v>
      </c>
      <c r="L117" s="50">
        <v>4</v>
      </c>
      <c r="M117" s="50">
        <v>4</v>
      </c>
      <c r="N117" s="49">
        <v>4</v>
      </c>
      <c r="O117" s="49">
        <v>4</v>
      </c>
      <c r="P117" s="50">
        <v>4</v>
      </c>
      <c r="Q117" s="59">
        <f t="shared" si="3"/>
        <v>39</v>
      </c>
      <c r="R117" s="50">
        <v>5</v>
      </c>
      <c r="S117" s="50">
        <v>5</v>
      </c>
      <c r="T117" s="50">
        <v>5</v>
      </c>
      <c r="U117" s="50">
        <v>5</v>
      </c>
      <c r="V117" s="50">
        <v>5</v>
      </c>
      <c r="W117" s="50">
        <v>5</v>
      </c>
      <c r="X117" s="50">
        <v>5</v>
      </c>
      <c r="Y117" s="50">
        <v>5</v>
      </c>
      <c r="Z117" s="50">
        <v>5</v>
      </c>
      <c r="AA117" s="50">
        <v>4</v>
      </c>
      <c r="AB117" s="50">
        <v>4</v>
      </c>
      <c r="AC117" s="50">
        <v>5</v>
      </c>
      <c r="AD117" s="50">
        <v>4</v>
      </c>
      <c r="AE117" s="50">
        <v>5</v>
      </c>
      <c r="AF117" s="50">
        <v>5</v>
      </c>
      <c r="AG117" s="50">
        <v>4</v>
      </c>
      <c r="AH117" s="49">
        <v>4</v>
      </c>
      <c r="AI117" s="50">
        <v>4</v>
      </c>
      <c r="AJ117" s="50">
        <v>5</v>
      </c>
      <c r="AK117" s="60">
        <f t="shared" si="4"/>
        <v>89</v>
      </c>
      <c r="AL117" s="49">
        <v>5</v>
      </c>
      <c r="AM117" s="50">
        <v>5</v>
      </c>
      <c r="AN117" s="50">
        <v>4</v>
      </c>
      <c r="AO117" s="49">
        <v>5</v>
      </c>
      <c r="AP117" s="49">
        <v>5</v>
      </c>
      <c r="AQ117" s="50">
        <v>5</v>
      </c>
      <c r="AR117" s="50">
        <v>4</v>
      </c>
      <c r="AS117" s="49">
        <v>5</v>
      </c>
      <c r="AT117" s="49">
        <v>4</v>
      </c>
      <c r="AU117" s="61">
        <f t="shared" si="5"/>
        <v>42</v>
      </c>
    </row>
    <row r="118" spans="1:47" x14ac:dyDescent="0.25">
      <c r="A118" s="43">
        <v>117</v>
      </c>
      <c r="B118" s="50" t="s">
        <v>480</v>
      </c>
      <c r="C118" s="56" t="s">
        <v>511</v>
      </c>
      <c r="D118" s="56" t="s">
        <v>157</v>
      </c>
      <c r="E118" s="53">
        <f>VLOOKUP(B118,'Nilai Raport'!$B$2:$D$215,3,0)</f>
        <v>78</v>
      </c>
      <c r="F118" s="45" cm="1">
        <f t="array" ref="F118">ROUND(E118:E118,0)</f>
        <v>78</v>
      </c>
      <c r="G118" s="50">
        <v>4</v>
      </c>
      <c r="H118" s="50">
        <v>4</v>
      </c>
      <c r="I118" s="50">
        <v>4</v>
      </c>
      <c r="J118" s="50">
        <v>4</v>
      </c>
      <c r="K118" s="50">
        <v>3</v>
      </c>
      <c r="L118" s="50">
        <v>4</v>
      </c>
      <c r="M118" s="50">
        <v>4</v>
      </c>
      <c r="N118" s="50">
        <v>4</v>
      </c>
      <c r="O118" s="50">
        <v>4</v>
      </c>
      <c r="P118" s="50">
        <v>4</v>
      </c>
      <c r="Q118" s="59">
        <f t="shared" si="3"/>
        <v>39</v>
      </c>
      <c r="R118" s="50">
        <v>4</v>
      </c>
      <c r="S118" s="50">
        <v>4</v>
      </c>
      <c r="T118" s="50">
        <v>3</v>
      </c>
      <c r="U118" s="50">
        <v>4</v>
      </c>
      <c r="V118" s="50">
        <v>4</v>
      </c>
      <c r="W118" s="50">
        <v>3</v>
      </c>
      <c r="X118" s="50">
        <v>4</v>
      </c>
      <c r="Y118" s="50">
        <v>3</v>
      </c>
      <c r="Z118" s="50">
        <v>4</v>
      </c>
      <c r="AA118" s="50">
        <v>4</v>
      </c>
      <c r="AB118" s="50">
        <v>3</v>
      </c>
      <c r="AC118" s="50">
        <v>4</v>
      </c>
      <c r="AD118" s="50">
        <v>4</v>
      </c>
      <c r="AE118" s="50">
        <v>4</v>
      </c>
      <c r="AF118" s="50">
        <v>4</v>
      </c>
      <c r="AG118" s="50">
        <v>4</v>
      </c>
      <c r="AH118" s="50">
        <v>3</v>
      </c>
      <c r="AI118" s="50">
        <v>4</v>
      </c>
      <c r="AJ118" s="50">
        <v>3</v>
      </c>
      <c r="AK118" s="60">
        <f t="shared" si="4"/>
        <v>70</v>
      </c>
      <c r="AL118" s="50">
        <v>3</v>
      </c>
      <c r="AM118" s="50">
        <v>3</v>
      </c>
      <c r="AN118" s="50">
        <v>4</v>
      </c>
      <c r="AO118" s="50">
        <v>3</v>
      </c>
      <c r="AP118" s="50">
        <v>5</v>
      </c>
      <c r="AQ118" s="50">
        <v>4</v>
      </c>
      <c r="AR118" s="50">
        <v>4</v>
      </c>
      <c r="AS118" s="50">
        <v>4</v>
      </c>
      <c r="AT118" s="50">
        <v>3</v>
      </c>
      <c r="AU118" s="61">
        <f t="shared" si="5"/>
        <v>33</v>
      </c>
    </row>
    <row r="119" spans="1:47" x14ac:dyDescent="0.25">
      <c r="A119" s="43">
        <v>118</v>
      </c>
      <c r="B119" s="49" t="s">
        <v>483</v>
      </c>
      <c r="C119" s="55" t="s">
        <v>511</v>
      </c>
      <c r="D119" s="55" t="s">
        <v>157</v>
      </c>
      <c r="E119" s="53">
        <f>VLOOKUP(B119,'Nilai Raport'!$B$2:$D$215,3,0)</f>
        <v>81.461538461538467</v>
      </c>
      <c r="F119" s="45" cm="1">
        <f t="array" ref="F119">ROUND(E119:E119,0)</f>
        <v>81</v>
      </c>
      <c r="G119" s="50">
        <v>4</v>
      </c>
      <c r="H119" s="49">
        <v>4</v>
      </c>
      <c r="I119" s="49">
        <v>3</v>
      </c>
      <c r="J119" s="50">
        <v>4</v>
      </c>
      <c r="K119" s="50">
        <v>3</v>
      </c>
      <c r="L119" s="50">
        <v>3</v>
      </c>
      <c r="M119" s="50">
        <v>4</v>
      </c>
      <c r="N119" s="49">
        <v>3</v>
      </c>
      <c r="O119" s="49">
        <v>4</v>
      </c>
      <c r="P119" s="50">
        <v>3</v>
      </c>
      <c r="Q119" s="59">
        <f t="shared" si="3"/>
        <v>35</v>
      </c>
      <c r="R119" s="50">
        <v>5</v>
      </c>
      <c r="S119" s="50">
        <v>5</v>
      </c>
      <c r="T119" s="50">
        <v>5</v>
      </c>
      <c r="U119" s="50">
        <v>5</v>
      </c>
      <c r="V119" s="50">
        <v>5</v>
      </c>
      <c r="W119" s="50">
        <v>5</v>
      </c>
      <c r="X119" s="50">
        <v>5</v>
      </c>
      <c r="Y119" s="50">
        <v>5</v>
      </c>
      <c r="Z119" s="50">
        <v>5</v>
      </c>
      <c r="AA119" s="50">
        <v>4</v>
      </c>
      <c r="AB119" s="50">
        <v>5</v>
      </c>
      <c r="AC119" s="50">
        <v>5</v>
      </c>
      <c r="AD119" s="50">
        <v>4</v>
      </c>
      <c r="AE119" s="50">
        <v>5</v>
      </c>
      <c r="AF119" s="50">
        <v>5</v>
      </c>
      <c r="AG119" s="50">
        <v>4</v>
      </c>
      <c r="AH119" s="49">
        <v>5</v>
      </c>
      <c r="AI119" s="50">
        <v>5</v>
      </c>
      <c r="AJ119" s="50">
        <v>5</v>
      </c>
      <c r="AK119" s="60">
        <f t="shared" si="4"/>
        <v>92</v>
      </c>
      <c r="AL119" s="49">
        <v>5</v>
      </c>
      <c r="AM119" s="50">
        <v>5</v>
      </c>
      <c r="AN119" s="50">
        <v>4</v>
      </c>
      <c r="AO119" s="49">
        <v>4</v>
      </c>
      <c r="AP119" s="49">
        <v>4</v>
      </c>
      <c r="AQ119" s="50">
        <v>4</v>
      </c>
      <c r="AR119" s="50">
        <v>4</v>
      </c>
      <c r="AS119" s="49">
        <v>4</v>
      </c>
      <c r="AT119" s="49">
        <v>5</v>
      </c>
      <c r="AU119" s="61">
        <f t="shared" si="5"/>
        <v>39</v>
      </c>
    </row>
    <row r="120" spans="1:47" x14ac:dyDescent="0.25">
      <c r="A120" s="43">
        <v>119</v>
      </c>
      <c r="B120" s="42" t="s">
        <v>484</v>
      </c>
      <c r="C120" s="54" t="s">
        <v>511</v>
      </c>
      <c r="D120" s="54" t="s">
        <v>157</v>
      </c>
      <c r="E120" s="53">
        <f>VLOOKUP(B120,'Nilai Raport'!$B$2:$D$215,3,0)</f>
        <v>84.92307692307692</v>
      </c>
      <c r="F120" s="45" cm="1">
        <f t="array" ref="F120">ROUND(E120:E120,0)</f>
        <v>85</v>
      </c>
      <c r="G120" s="50">
        <v>5</v>
      </c>
      <c r="H120" s="48">
        <v>5</v>
      </c>
      <c r="I120" s="48">
        <v>5</v>
      </c>
      <c r="J120" s="50">
        <v>5</v>
      </c>
      <c r="K120" s="50">
        <v>5</v>
      </c>
      <c r="L120" s="50">
        <v>4</v>
      </c>
      <c r="M120" s="50">
        <v>5</v>
      </c>
      <c r="N120" s="48">
        <v>4</v>
      </c>
      <c r="O120" s="48">
        <v>5</v>
      </c>
      <c r="P120" s="50">
        <v>4</v>
      </c>
      <c r="Q120" s="59">
        <f t="shared" si="3"/>
        <v>47</v>
      </c>
      <c r="R120" s="50">
        <v>3</v>
      </c>
      <c r="S120" s="50">
        <v>3</v>
      </c>
      <c r="T120" s="50">
        <v>4</v>
      </c>
      <c r="U120" s="50">
        <v>5</v>
      </c>
      <c r="V120" s="50">
        <v>5</v>
      </c>
      <c r="W120" s="50">
        <v>4</v>
      </c>
      <c r="X120" s="50">
        <v>4</v>
      </c>
      <c r="Y120" s="50">
        <v>3</v>
      </c>
      <c r="Z120" s="50">
        <v>4</v>
      </c>
      <c r="AA120" s="50">
        <v>5</v>
      </c>
      <c r="AB120" s="50">
        <v>3</v>
      </c>
      <c r="AC120" s="50">
        <v>4</v>
      </c>
      <c r="AD120" s="50">
        <v>5</v>
      </c>
      <c r="AE120" s="50">
        <v>5</v>
      </c>
      <c r="AF120" s="50">
        <v>4</v>
      </c>
      <c r="AG120" s="50">
        <v>3</v>
      </c>
      <c r="AH120" s="48">
        <v>4</v>
      </c>
      <c r="AI120" s="50">
        <v>4</v>
      </c>
      <c r="AJ120" s="50">
        <v>4</v>
      </c>
      <c r="AK120" s="60">
        <f t="shared" si="4"/>
        <v>76</v>
      </c>
      <c r="AL120" s="48">
        <v>3</v>
      </c>
      <c r="AM120" s="50">
        <v>3</v>
      </c>
      <c r="AN120" s="50">
        <v>4</v>
      </c>
      <c r="AO120" s="48">
        <v>4</v>
      </c>
      <c r="AP120" s="48">
        <v>5</v>
      </c>
      <c r="AQ120" s="50">
        <v>4</v>
      </c>
      <c r="AR120" s="50">
        <v>3</v>
      </c>
      <c r="AS120" s="48">
        <v>3</v>
      </c>
      <c r="AT120" s="48">
        <v>4</v>
      </c>
      <c r="AU120" s="61">
        <f t="shared" si="5"/>
        <v>33</v>
      </c>
    </row>
    <row r="121" spans="1:47" x14ac:dyDescent="0.25">
      <c r="A121" s="43">
        <v>120</v>
      </c>
      <c r="B121" s="48" t="s">
        <v>486</v>
      </c>
      <c r="C121" s="54" t="s">
        <v>512</v>
      </c>
      <c r="D121" s="54" t="s">
        <v>157</v>
      </c>
      <c r="E121" s="53">
        <f>VLOOKUP(B121,'Nilai Raport'!$B$2:$D$215,3,0)</f>
        <v>84.615384615384613</v>
      </c>
      <c r="F121" s="45" cm="1">
        <f t="array" ref="F121">ROUND(E121:E121,0)</f>
        <v>85</v>
      </c>
      <c r="G121" s="50">
        <v>3</v>
      </c>
      <c r="H121" s="48">
        <v>4</v>
      </c>
      <c r="I121" s="48">
        <v>3</v>
      </c>
      <c r="J121" s="50">
        <v>4</v>
      </c>
      <c r="K121" s="50">
        <v>2</v>
      </c>
      <c r="L121" s="50">
        <v>3</v>
      </c>
      <c r="M121" s="50">
        <v>3</v>
      </c>
      <c r="N121" s="48">
        <v>4</v>
      </c>
      <c r="O121" s="48">
        <v>4</v>
      </c>
      <c r="P121" s="50">
        <v>4</v>
      </c>
      <c r="Q121" s="59">
        <f t="shared" si="3"/>
        <v>34</v>
      </c>
      <c r="R121" s="50">
        <v>4</v>
      </c>
      <c r="S121" s="50">
        <v>4</v>
      </c>
      <c r="T121" s="50">
        <v>3</v>
      </c>
      <c r="U121" s="50">
        <v>3</v>
      </c>
      <c r="V121" s="50">
        <v>3</v>
      </c>
      <c r="W121" s="50">
        <v>3</v>
      </c>
      <c r="X121" s="50">
        <v>4</v>
      </c>
      <c r="Y121" s="50">
        <v>4</v>
      </c>
      <c r="Z121" s="50">
        <v>3</v>
      </c>
      <c r="AA121" s="50">
        <v>4</v>
      </c>
      <c r="AB121" s="50">
        <v>3</v>
      </c>
      <c r="AC121" s="50">
        <v>3</v>
      </c>
      <c r="AD121" s="50">
        <v>4</v>
      </c>
      <c r="AE121" s="50">
        <v>4</v>
      </c>
      <c r="AF121" s="50">
        <v>4</v>
      </c>
      <c r="AG121" s="50">
        <v>3</v>
      </c>
      <c r="AH121" s="48">
        <v>2</v>
      </c>
      <c r="AI121" s="50">
        <v>3</v>
      </c>
      <c r="AJ121" s="50">
        <v>3</v>
      </c>
      <c r="AK121" s="60">
        <f t="shared" si="4"/>
        <v>64</v>
      </c>
      <c r="AL121" s="48">
        <v>3</v>
      </c>
      <c r="AM121" s="50">
        <v>3</v>
      </c>
      <c r="AN121" s="50">
        <v>4</v>
      </c>
      <c r="AO121" s="48">
        <v>3</v>
      </c>
      <c r="AP121" s="48">
        <v>4</v>
      </c>
      <c r="AQ121" s="50">
        <v>4</v>
      </c>
      <c r="AR121" s="50">
        <v>3</v>
      </c>
      <c r="AS121" s="48">
        <v>4</v>
      </c>
      <c r="AT121" s="48">
        <v>3</v>
      </c>
      <c r="AU121" s="61">
        <f t="shared" si="5"/>
        <v>31</v>
      </c>
    </row>
    <row r="122" spans="1:47" x14ac:dyDescent="0.25">
      <c r="A122" s="43">
        <v>121</v>
      </c>
      <c r="B122" s="42" t="s">
        <v>500</v>
      </c>
      <c r="C122" s="55" t="s">
        <v>511</v>
      </c>
      <c r="D122" s="55" t="s">
        <v>157</v>
      </c>
      <c r="E122" s="53">
        <f>VLOOKUP(B122,'Nilai Raport'!$B$2:$D$215,3,0)</f>
        <v>83.538461538461533</v>
      </c>
      <c r="F122" s="45" cm="1">
        <f t="array" ref="F122">ROUND(E122:E122,0)</f>
        <v>84</v>
      </c>
      <c r="G122" s="50">
        <v>4</v>
      </c>
      <c r="H122" s="49">
        <v>4</v>
      </c>
      <c r="I122" s="49">
        <v>5</v>
      </c>
      <c r="J122" s="50">
        <v>4</v>
      </c>
      <c r="K122" s="50">
        <v>3</v>
      </c>
      <c r="L122" s="50">
        <v>4</v>
      </c>
      <c r="M122" s="50">
        <v>4</v>
      </c>
      <c r="N122" s="49">
        <v>4</v>
      </c>
      <c r="O122" s="49">
        <v>4</v>
      </c>
      <c r="P122" s="50">
        <v>4</v>
      </c>
      <c r="Q122" s="59">
        <f t="shared" si="3"/>
        <v>40</v>
      </c>
      <c r="R122" s="50">
        <v>5</v>
      </c>
      <c r="S122" s="50">
        <v>5</v>
      </c>
      <c r="T122" s="50">
        <v>5</v>
      </c>
      <c r="U122" s="50">
        <v>5</v>
      </c>
      <c r="V122" s="50">
        <v>4</v>
      </c>
      <c r="W122" s="50">
        <v>5</v>
      </c>
      <c r="X122" s="50">
        <v>5</v>
      </c>
      <c r="Y122" s="50">
        <v>5</v>
      </c>
      <c r="Z122" s="50">
        <v>5</v>
      </c>
      <c r="AA122" s="50">
        <v>4</v>
      </c>
      <c r="AB122" s="50">
        <v>5</v>
      </c>
      <c r="AC122" s="50">
        <v>5</v>
      </c>
      <c r="AD122" s="50">
        <v>5</v>
      </c>
      <c r="AE122" s="50">
        <v>5</v>
      </c>
      <c r="AF122" s="50">
        <v>5</v>
      </c>
      <c r="AG122" s="50">
        <v>5</v>
      </c>
      <c r="AH122" s="49">
        <v>5</v>
      </c>
      <c r="AI122" s="50">
        <v>5</v>
      </c>
      <c r="AJ122" s="50">
        <v>5</v>
      </c>
      <c r="AK122" s="60">
        <f t="shared" si="4"/>
        <v>93</v>
      </c>
      <c r="AL122" s="49">
        <v>5</v>
      </c>
      <c r="AM122" s="50">
        <v>5</v>
      </c>
      <c r="AN122" s="50">
        <v>4</v>
      </c>
      <c r="AO122" s="49">
        <v>5</v>
      </c>
      <c r="AP122" s="49">
        <v>5</v>
      </c>
      <c r="AQ122" s="50">
        <v>5</v>
      </c>
      <c r="AR122" s="50">
        <v>5</v>
      </c>
      <c r="AS122" s="49">
        <v>5</v>
      </c>
      <c r="AT122" s="49">
        <v>5</v>
      </c>
      <c r="AU122" s="61">
        <f t="shared" si="5"/>
        <v>44</v>
      </c>
    </row>
    <row r="123" spans="1:47" x14ac:dyDescent="0.25">
      <c r="A123" s="43">
        <v>122</v>
      </c>
      <c r="B123" s="48" t="s">
        <v>487</v>
      </c>
      <c r="C123" s="54" t="s">
        <v>511</v>
      </c>
      <c r="D123" s="54" t="s">
        <v>157</v>
      </c>
      <c r="E123" s="53">
        <f>VLOOKUP(B123,'Nilai Raport'!$B$2:$D$215,3,0)</f>
        <v>83.692307692307693</v>
      </c>
      <c r="F123" s="45" cm="1">
        <f t="array" ref="F123">ROUND(E123:E123,0)</f>
        <v>84</v>
      </c>
      <c r="G123" s="50">
        <v>4</v>
      </c>
      <c r="H123" s="48">
        <v>3</v>
      </c>
      <c r="I123" s="48">
        <v>4</v>
      </c>
      <c r="J123" s="50">
        <v>4</v>
      </c>
      <c r="K123" s="50">
        <v>4</v>
      </c>
      <c r="L123" s="50">
        <v>4</v>
      </c>
      <c r="M123" s="50">
        <v>2</v>
      </c>
      <c r="N123" s="48">
        <v>4</v>
      </c>
      <c r="O123" s="48">
        <v>5</v>
      </c>
      <c r="P123" s="50">
        <v>5</v>
      </c>
      <c r="Q123" s="59">
        <f t="shared" si="3"/>
        <v>39</v>
      </c>
      <c r="R123" s="50">
        <v>5</v>
      </c>
      <c r="S123" s="50">
        <v>5</v>
      </c>
      <c r="T123" s="50">
        <v>5</v>
      </c>
      <c r="U123" s="50">
        <v>5</v>
      </c>
      <c r="V123" s="50">
        <v>5</v>
      </c>
      <c r="W123" s="50">
        <v>4</v>
      </c>
      <c r="X123" s="50">
        <v>5</v>
      </c>
      <c r="Y123" s="50">
        <v>5</v>
      </c>
      <c r="Z123" s="50">
        <v>5</v>
      </c>
      <c r="AA123" s="50">
        <v>5</v>
      </c>
      <c r="AB123" s="50">
        <v>5</v>
      </c>
      <c r="AC123" s="50">
        <v>5</v>
      </c>
      <c r="AD123" s="50">
        <v>5</v>
      </c>
      <c r="AE123" s="50">
        <v>5</v>
      </c>
      <c r="AF123" s="50">
        <v>5</v>
      </c>
      <c r="AG123" s="50">
        <v>5</v>
      </c>
      <c r="AH123" s="48">
        <v>5</v>
      </c>
      <c r="AI123" s="50">
        <v>5</v>
      </c>
      <c r="AJ123" s="50">
        <v>5</v>
      </c>
      <c r="AK123" s="60">
        <f t="shared" si="4"/>
        <v>94</v>
      </c>
      <c r="AL123" s="48">
        <v>4</v>
      </c>
      <c r="AM123" s="50">
        <v>4</v>
      </c>
      <c r="AN123" s="50">
        <v>4</v>
      </c>
      <c r="AO123" s="48">
        <v>4</v>
      </c>
      <c r="AP123" s="48">
        <v>4</v>
      </c>
      <c r="AQ123" s="50">
        <v>5</v>
      </c>
      <c r="AR123" s="50">
        <v>4</v>
      </c>
      <c r="AS123" s="48">
        <v>5</v>
      </c>
      <c r="AT123" s="48">
        <v>5</v>
      </c>
      <c r="AU123" s="61">
        <f t="shared" si="5"/>
        <v>39</v>
      </c>
    </row>
    <row r="124" spans="1:47" x14ac:dyDescent="0.25">
      <c r="A124" s="43">
        <v>123</v>
      </c>
      <c r="B124" s="49" t="s">
        <v>488</v>
      </c>
      <c r="C124" s="55" t="s">
        <v>512</v>
      </c>
      <c r="D124" s="55" t="s">
        <v>157</v>
      </c>
      <c r="E124" s="53">
        <f>VLOOKUP(B124,'Nilai Raport'!$B$2:$D$215,3,0)</f>
        <v>85.538461538461533</v>
      </c>
      <c r="F124" s="45" cm="1">
        <f t="array" ref="F124">ROUND(E124:E124,0)</f>
        <v>86</v>
      </c>
      <c r="G124" s="50">
        <v>5</v>
      </c>
      <c r="H124" s="49">
        <v>5</v>
      </c>
      <c r="I124" s="49">
        <v>4</v>
      </c>
      <c r="J124" s="50">
        <v>4</v>
      </c>
      <c r="K124" s="50">
        <v>4</v>
      </c>
      <c r="L124" s="50">
        <v>4</v>
      </c>
      <c r="M124" s="50">
        <v>5</v>
      </c>
      <c r="N124" s="49">
        <v>5</v>
      </c>
      <c r="O124" s="49">
        <v>4</v>
      </c>
      <c r="P124" s="50">
        <v>5</v>
      </c>
      <c r="Q124" s="59">
        <f t="shared" si="3"/>
        <v>45</v>
      </c>
      <c r="R124" s="50">
        <v>3</v>
      </c>
      <c r="S124" s="50">
        <v>3</v>
      </c>
      <c r="T124" s="50">
        <v>3</v>
      </c>
      <c r="U124" s="50">
        <v>4</v>
      </c>
      <c r="V124" s="50">
        <v>3</v>
      </c>
      <c r="W124" s="50">
        <v>4</v>
      </c>
      <c r="X124" s="50">
        <v>3</v>
      </c>
      <c r="Y124" s="50">
        <v>4</v>
      </c>
      <c r="Z124" s="50">
        <v>3</v>
      </c>
      <c r="AA124" s="50">
        <v>4</v>
      </c>
      <c r="AB124" s="50">
        <v>4</v>
      </c>
      <c r="AC124" s="50">
        <v>4</v>
      </c>
      <c r="AD124" s="50">
        <v>3</v>
      </c>
      <c r="AE124" s="50">
        <v>3</v>
      </c>
      <c r="AF124" s="50">
        <v>3</v>
      </c>
      <c r="AG124" s="50">
        <v>3</v>
      </c>
      <c r="AH124" s="49">
        <v>4</v>
      </c>
      <c r="AI124" s="50">
        <v>4</v>
      </c>
      <c r="AJ124" s="50">
        <v>4</v>
      </c>
      <c r="AK124" s="60">
        <f t="shared" si="4"/>
        <v>66</v>
      </c>
      <c r="AL124" s="49">
        <v>5</v>
      </c>
      <c r="AM124" s="50">
        <v>5</v>
      </c>
      <c r="AN124" s="50">
        <v>3</v>
      </c>
      <c r="AO124" s="49">
        <v>5</v>
      </c>
      <c r="AP124" s="49">
        <v>4</v>
      </c>
      <c r="AQ124" s="50">
        <v>4</v>
      </c>
      <c r="AR124" s="50">
        <v>5</v>
      </c>
      <c r="AS124" s="49">
        <v>5</v>
      </c>
      <c r="AT124" s="49">
        <v>5</v>
      </c>
      <c r="AU124" s="61">
        <f t="shared" si="5"/>
        <v>41</v>
      </c>
    </row>
    <row r="125" spans="1:47" x14ac:dyDescent="0.25">
      <c r="A125" s="43">
        <v>124</v>
      </c>
      <c r="B125" s="48" t="s">
        <v>489</v>
      </c>
      <c r="C125" s="54" t="s">
        <v>511</v>
      </c>
      <c r="D125" s="54" t="s">
        <v>157</v>
      </c>
      <c r="E125" s="53">
        <f>VLOOKUP(B125,'Nilai Raport'!$B$2:$D$215,3,0)</f>
        <v>83.230769230769226</v>
      </c>
      <c r="F125" s="45" cm="1">
        <f t="array" ref="F125">ROUND(E125:E125,0)</f>
        <v>83</v>
      </c>
      <c r="G125" s="50">
        <v>5</v>
      </c>
      <c r="H125" s="48">
        <v>4</v>
      </c>
      <c r="I125" s="48">
        <v>5</v>
      </c>
      <c r="J125" s="50">
        <v>4</v>
      </c>
      <c r="K125" s="50">
        <v>5</v>
      </c>
      <c r="L125" s="50">
        <v>4</v>
      </c>
      <c r="M125" s="50">
        <v>5</v>
      </c>
      <c r="N125" s="48">
        <v>4</v>
      </c>
      <c r="O125" s="48">
        <v>4</v>
      </c>
      <c r="P125" s="50">
        <v>5</v>
      </c>
      <c r="Q125" s="59">
        <f t="shared" si="3"/>
        <v>45</v>
      </c>
      <c r="R125" s="50">
        <v>4</v>
      </c>
      <c r="S125" s="50">
        <v>3</v>
      </c>
      <c r="T125" s="50">
        <v>4</v>
      </c>
      <c r="U125" s="50">
        <v>4</v>
      </c>
      <c r="V125" s="50">
        <v>3</v>
      </c>
      <c r="W125" s="50">
        <v>4</v>
      </c>
      <c r="X125" s="50">
        <v>4</v>
      </c>
      <c r="Y125" s="50">
        <v>4</v>
      </c>
      <c r="Z125" s="50">
        <v>4</v>
      </c>
      <c r="AA125" s="50">
        <v>4</v>
      </c>
      <c r="AB125" s="50">
        <v>4</v>
      </c>
      <c r="AC125" s="50">
        <v>4</v>
      </c>
      <c r="AD125" s="50">
        <v>4</v>
      </c>
      <c r="AE125" s="50">
        <v>5</v>
      </c>
      <c r="AF125" s="50">
        <v>4</v>
      </c>
      <c r="AG125" s="50">
        <v>4</v>
      </c>
      <c r="AH125" s="48">
        <v>4</v>
      </c>
      <c r="AI125" s="50">
        <v>4</v>
      </c>
      <c r="AJ125" s="50">
        <v>5</v>
      </c>
      <c r="AK125" s="60">
        <f t="shared" si="4"/>
        <v>76</v>
      </c>
      <c r="AL125" s="48">
        <v>5</v>
      </c>
      <c r="AM125" s="50">
        <v>5</v>
      </c>
      <c r="AN125" s="50">
        <v>5</v>
      </c>
      <c r="AO125" s="48">
        <v>5</v>
      </c>
      <c r="AP125" s="48">
        <v>5</v>
      </c>
      <c r="AQ125" s="50">
        <v>5</v>
      </c>
      <c r="AR125" s="50">
        <v>5</v>
      </c>
      <c r="AS125" s="48">
        <v>5</v>
      </c>
      <c r="AT125" s="48">
        <v>5</v>
      </c>
      <c r="AU125" s="61">
        <f t="shared" si="5"/>
        <v>45</v>
      </c>
    </row>
    <row r="126" spans="1:47" x14ac:dyDescent="0.25">
      <c r="A126" s="43">
        <v>125</v>
      </c>
      <c r="B126" s="49" t="s">
        <v>490</v>
      </c>
      <c r="C126" s="55" t="s">
        <v>512</v>
      </c>
      <c r="D126" s="55" t="s">
        <v>157</v>
      </c>
      <c r="E126" s="53">
        <f>VLOOKUP(B126,'Nilai Raport'!$B$2:$D$215,3,0)</f>
        <v>81.692307692307693</v>
      </c>
      <c r="F126" s="45" cm="1">
        <f t="array" ref="F126">ROUND(E126:E126,0)</f>
        <v>82</v>
      </c>
      <c r="G126" s="50">
        <v>3</v>
      </c>
      <c r="H126" s="49">
        <v>4</v>
      </c>
      <c r="I126" s="49">
        <v>5</v>
      </c>
      <c r="J126" s="50">
        <v>5</v>
      </c>
      <c r="K126" s="50">
        <v>4</v>
      </c>
      <c r="L126" s="50">
        <v>4</v>
      </c>
      <c r="M126" s="50">
        <v>5</v>
      </c>
      <c r="N126" s="49">
        <v>5</v>
      </c>
      <c r="O126" s="49">
        <v>5</v>
      </c>
      <c r="P126" s="50">
        <v>5</v>
      </c>
      <c r="Q126" s="59">
        <f t="shared" si="3"/>
        <v>45</v>
      </c>
      <c r="R126" s="50">
        <v>5</v>
      </c>
      <c r="S126" s="50">
        <v>5</v>
      </c>
      <c r="T126" s="50">
        <v>4</v>
      </c>
      <c r="U126" s="50">
        <v>4</v>
      </c>
      <c r="V126" s="50">
        <v>4</v>
      </c>
      <c r="W126" s="50">
        <v>4</v>
      </c>
      <c r="X126" s="50">
        <v>5</v>
      </c>
      <c r="Y126" s="50">
        <v>4</v>
      </c>
      <c r="Z126" s="50">
        <v>5</v>
      </c>
      <c r="AA126" s="50">
        <v>5</v>
      </c>
      <c r="AB126" s="50">
        <v>5</v>
      </c>
      <c r="AC126" s="50">
        <v>5</v>
      </c>
      <c r="AD126" s="50">
        <v>5</v>
      </c>
      <c r="AE126" s="50">
        <v>5</v>
      </c>
      <c r="AF126" s="50">
        <v>5</v>
      </c>
      <c r="AG126" s="50">
        <v>5</v>
      </c>
      <c r="AH126" s="49">
        <v>5</v>
      </c>
      <c r="AI126" s="50">
        <v>5</v>
      </c>
      <c r="AJ126" s="50">
        <v>5</v>
      </c>
      <c r="AK126" s="60">
        <f t="shared" si="4"/>
        <v>90</v>
      </c>
      <c r="AL126" s="49">
        <v>5</v>
      </c>
      <c r="AM126" s="50">
        <v>5</v>
      </c>
      <c r="AN126" s="50">
        <v>3</v>
      </c>
      <c r="AO126" s="49">
        <v>5</v>
      </c>
      <c r="AP126" s="49">
        <v>5</v>
      </c>
      <c r="AQ126" s="50">
        <v>5</v>
      </c>
      <c r="AR126" s="50">
        <v>5</v>
      </c>
      <c r="AS126" s="49">
        <v>5</v>
      </c>
      <c r="AT126" s="49">
        <v>5</v>
      </c>
      <c r="AU126" s="61">
        <f t="shared" si="5"/>
        <v>43</v>
      </c>
    </row>
    <row r="127" spans="1:47" x14ac:dyDescent="0.25">
      <c r="A127" s="43">
        <v>126</v>
      </c>
      <c r="B127" s="42" t="s">
        <v>495</v>
      </c>
      <c r="C127" s="55" t="s">
        <v>511</v>
      </c>
      <c r="D127" s="55" t="s">
        <v>157</v>
      </c>
      <c r="E127" s="53">
        <f>VLOOKUP(B127,'Nilai Raport'!$B$2:$D$215,3,0)</f>
        <v>83</v>
      </c>
      <c r="F127" s="45" cm="1">
        <f t="array" ref="F127">ROUND(E127:E127,0)</f>
        <v>83</v>
      </c>
      <c r="G127" s="50">
        <v>5</v>
      </c>
      <c r="H127" s="49">
        <v>5</v>
      </c>
      <c r="I127" s="49">
        <v>5</v>
      </c>
      <c r="J127" s="50">
        <v>5</v>
      </c>
      <c r="K127" s="50">
        <v>5</v>
      </c>
      <c r="L127" s="50">
        <v>5</v>
      </c>
      <c r="M127" s="50">
        <v>5</v>
      </c>
      <c r="N127" s="49">
        <v>5</v>
      </c>
      <c r="O127" s="49">
        <v>5</v>
      </c>
      <c r="P127" s="50">
        <v>5</v>
      </c>
      <c r="Q127" s="59">
        <f t="shared" si="3"/>
        <v>50</v>
      </c>
      <c r="R127" s="50">
        <v>5</v>
      </c>
      <c r="S127" s="50">
        <v>4</v>
      </c>
      <c r="T127" s="50">
        <v>5</v>
      </c>
      <c r="U127" s="50">
        <v>5</v>
      </c>
      <c r="V127" s="50">
        <v>5</v>
      </c>
      <c r="W127" s="50">
        <v>5</v>
      </c>
      <c r="X127" s="50">
        <v>5</v>
      </c>
      <c r="Y127" s="50">
        <v>5</v>
      </c>
      <c r="Z127" s="50">
        <v>5</v>
      </c>
      <c r="AA127" s="50">
        <v>5</v>
      </c>
      <c r="AB127" s="50">
        <v>5</v>
      </c>
      <c r="AC127" s="50">
        <v>5</v>
      </c>
      <c r="AD127" s="50">
        <v>5</v>
      </c>
      <c r="AE127" s="50">
        <v>5</v>
      </c>
      <c r="AF127" s="50">
        <v>5</v>
      </c>
      <c r="AG127" s="50">
        <v>5</v>
      </c>
      <c r="AH127" s="49">
        <v>5</v>
      </c>
      <c r="AI127" s="50">
        <v>5</v>
      </c>
      <c r="AJ127" s="50">
        <v>5</v>
      </c>
      <c r="AK127" s="60">
        <f t="shared" si="4"/>
        <v>94</v>
      </c>
      <c r="AL127" s="49">
        <v>5</v>
      </c>
      <c r="AM127" s="50">
        <v>5</v>
      </c>
      <c r="AN127" s="50">
        <v>5</v>
      </c>
      <c r="AO127" s="49">
        <v>5</v>
      </c>
      <c r="AP127" s="49">
        <v>4</v>
      </c>
      <c r="AQ127" s="50">
        <v>4</v>
      </c>
      <c r="AR127" s="50">
        <v>4</v>
      </c>
      <c r="AS127" s="49">
        <v>5</v>
      </c>
      <c r="AT127" s="49">
        <v>5</v>
      </c>
      <c r="AU127" s="61">
        <f t="shared" si="5"/>
        <v>42</v>
      </c>
    </row>
    <row r="128" spans="1:47" x14ac:dyDescent="0.25">
      <c r="A128" s="43">
        <v>127</v>
      </c>
      <c r="B128" s="49" t="s">
        <v>493</v>
      </c>
      <c r="C128" s="55" t="s">
        <v>511</v>
      </c>
      <c r="D128" s="55" t="s">
        <v>157</v>
      </c>
      <c r="E128" s="53">
        <f>VLOOKUP(B128,'Nilai Raport'!$B$2:$D$215,3,0)</f>
        <v>80.307692307692307</v>
      </c>
      <c r="F128" s="45" cm="1">
        <f t="array" ref="F128">ROUND(E128:E128,0)</f>
        <v>80</v>
      </c>
      <c r="G128" s="50">
        <v>4</v>
      </c>
      <c r="H128" s="49">
        <v>3</v>
      </c>
      <c r="I128" s="49">
        <v>5</v>
      </c>
      <c r="J128" s="50">
        <v>5</v>
      </c>
      <c r="K128" s="50">
        <v>4</v>
      </c>
      <c r="L128" s="50">
        <v>3</v>
      </c>
      <c r="M128" s="50">
        <v>3</v>
      </c>
      <c r="N128" s="49">
        <v>4</v>
      </c>
      <c r="O128" s="49">
        <v>5</v>
      </c>
      <c r="P128" s="50">
        <v>5</v>
      </c>
      <c r="Q128" s="59">
        <f t="shared" si="3"/>
        <v>41</v>
      </c>
      <c r="R128" s="50">
        <v>5</v>
      </c>
      <c r="S128" s="50">
        <v>4</v>
      </c>
      <c r="T128" s="50">
        <v>5</v>
      </c>
      <c r="U128" s="50">
        <v>5</v>
      </c>
      <c r="V128" s="50">
        <v>5</v>
      </c>
      <c r="W128" s="50">
        <v>4</v>
      </c>
      <c r="X128" s="50">
        <v>5</v>
      </c>
      <c r="Y128" s="50">
        <v>5</v>
      </c>
      <c r="Z128" s="50">
        <v>5</v>
      </c>
      <c r="AA128" s="50">
        <v>4</v>
      </c>
      <c r="AB128" s="50">
        <v>5</v>
      </c>
      <c r="AC128" s="50">
        <v>5</v>
      </c>
      <c r="AD128" s="50">
        <v>5</v>
      </c>
      <c r="AE128" s="50">
        <v>5</v>
      </c>
      <c r="AF128" s="50">
        <v>5</v>
      </c>
      <c r="AG128" s="50">
        <v>5</v>
      </c>
      <c r="AH128" s="49">
        <v>5</v>
      </c>
      <c r="AI128" s="50">
        <v>5</v>
      </c>
      <c r="AJ128" s="50">
        <v>5</v>
      </c>
      <c r="AK128" s="60">
        <f t="shared" si="4"/>
        <v>92</v>
      </c>
      <c r="AL128" s="49">
        <v>5</v>
      </c>
      <c r="AM128" s="50">
        <v>3</v>
      </c>
      <c r="AN128" s="50">
        <v>3</v>
      </c>
      <c r="AO128" s="49">
        <v>5</v>
      </c>
      <c r="AP128" s="49">
        <v>5</v>
      </c>
      <c r="AQ128" s="50">
        <v>3</v>
      </c>
      <c r="AR128" s="50">
        <v>5</v>
      </c>
      <c r="AS128" s="49">
        <v>5</v>
      </c>
      <c r="AT128" s="49">
        <v>5</v>
      </c>
      <c r="AU128" s="61">
        <f t="shared" si="5"/>
        <v>39</v>
      </c>
    </row>
    <row r="129" spans="1:47" x14ac:dyDescent="0.25">
      <c r="A129" s="43">
        <v>128</v>
      </c>
      <c r="B129" s="42" t="s">
        <v>496</v>
      </c>
      <c r="C129" s="55" t="s">
        <v>511</v>
      </c>
      <c r="D129" s="55" t="s">
        <v>157</v>
      </c>
      <c r="E129" s="53">
        <f>VLOOKUP(B129,'Nilai Raport'!$B$2:$D$215,3,0)</f>
        <v>84.615384615384613</v>
      </c>
      <c r="F129" s="45" cm="1">
        <f t="array" ref="F129">ROUND(E129:E129,0)</f>
        <v>85</v>
      </c>
      <c r="G129" s="50">
        <v>3</v>
      </c>
      <c r="H129" s="49">
        <v>3</v>
      </c>
      <c r="I129" s="49">
        <v>4</v>
      </c>
      <c r="J129" s="50">
        <v>3</v>
      </c>
      <c r="K129" s="50">
        <v>2</v>
      </c>
      <c r="L129" s="50">
        <v>4</v>
      </c>
      <c r="M129" s="50">
        <v>3</v>
      </c>
      <c r="N129" s="49">
        <v>3</v>
      </c>
      <c r="O129" s="49">
        <v>3</v>
      </c>
      <c r="P129" s="50">
        <v>3</v>
      </c>
      <c r="Q129" s="59">
        <f t="shared" si="3"/>
        <v>31</v>
      </c>
      <c r="R129" s="50">
        <v>3</v>
      </c>
      <c r="S129" s="50">
        <v>3</v>
      </c>
      <c r="T129" s="50">
        <v>3</v>
      </c>
      <c r="U129" s="50">
        <v>4</v>
      </c>
      <c r="V129" s="50">
        <v>3</v>
      </c>
      <c r="W129" s="50">
        <v>2</v>
      </c>
      <c r="X129" s="50">
        <v>3</v>
      </c>
      <c r="Y129" s="50">
        <v>3</v>
      </c>
      <c r="Z129" s="50">
        <v>3</v>
      </c>
      <c r="AA129" s="50">
        <v>3</v>
      </c>
      <c r="AB129" s="50">
        <v>3</v>
      </c>
      <c r="AC129" s="50">
        <v>3</v>
      </c>
      <c r="AD129" s="50">
        <v>3</v>
      </c>
      <c r="AE129" s="50">
        <v>4</v>
      </c>
      <c r="AF129" s="50">
        <v>2</v>
      </c>
      <c r="AG129" s="50">
        <v>3</v>
      </c>
      <c r="AH129" s="49">
        <v>4</v>
      </c>
      <c r="AI129" s="50">
        <v>2</v>
      </c>
      <c r="AJ129" s="50">
        <v>4</v>
      </c>
      <c r="AK129" s="60">
        <f t="shared" si="4"/>
        <v>58</v>
      </c>
      <c r="AL129" s="49">
        <v>4</v>
      </c>
      <c r="AM129" s="50">
        <v>3</v>
      </c>
      <c r="AN129" s="50">
        <v>3</v>
      </c>
      <c r="AO129" s="49">
        <v>4</v>
      </c>
      <c r="AP129" s="49">
        <v>3</v>
      </c>
      <c r="AQ129" s="50">
        <v>4</v>
      </c>
      <c r="AR129" s="50">
        <v>3</v>
      </c>
      <c r="AS129" s="49">
        <v>3</v>
      </c>
      <c r="AT129" s="49">
        <v>3</v>
      </c>
      <c r="AU129" s="61">
        <f t="shared" si="5"/>
        <v>30</v>
      </c>
    </row>
    <row r="130" spans="1:47" x14ac:dyDescent="0.25">
      <c r="A130" s="43">
        <v>129</v>
      </c>
      <c r="B130" s="50" t="s">
        <v>499</v>
      </c>
      <c r="C130" s="56" t="s">
        <v>511</v>
      </c>
      <c r="D130" s="56" t="s">
        <v>157</v>
      </c>
      <c r="E130" s="53">
        <f>VLOOKUP(B130,'Nilai Raport'!$B$2:$D$215,3,0)</f>
        <v>83.92307692307692</v>
      </c>
      <c r="F130" s="45" cm="1">
        <f t="array" ref="F130">ROUND(E130:E130,0)</f>
        <v>84</v>
      </c>
      <c r="G130" s="50">
        <v>3</v>
      </c>
      <c r="H130" s="50">
        <v>4</v>
      </c>
      <c r="I130" s="50">
        <v>3</v>
      </c>
      <c r="J130" s="50">
        <v>4</v>
      </c>
      <c r="K130" s="50">
        <v>4</v>
      </c>
      <c r="L130" s="50">
        <v>4</v>
      </c>
      <c r="M130" s="50">
        <v>2</v>
      </c>
      <c r="N130" s="50">
        <v>2</v>
      </c>
      <c r="O130" s="50">
        <v>5</v>
      </c>
      <c r="P130" s="50">
        <v>3</v>
      </c>
      <c r="Q130" s="45">
        <f t="shared" ref="Q130:Q139" si="6">SUM(G130:P130)</f>
        <v>34</v>
      </c>
      <c r="R130" s="50">
        <v>5</v>
      </c>
      <c r="S130" s="50">
        <v>4</v>
      </c>
      <c r="T130" s="50">
        <v>4</v>
      </c>
      <c r="U130" s="50">
        <v>5</v>
      </c>
      <c r="V130" s="50">
        <v>5</v>
      </c>
      <c r="W130" s="50">
        <v>3</v>
      </c>
      <c r="X130" s="50">
        <v>5</v>
      </c>
      <c r="Y130" s="50">
        <v>5</v>
      </c>
      <c r="Z130" s="50">
        <v>4</v>
      </c>
      <c r="AA130" s="50">
        <v>5</v>
      </c>
      <c r="AB130" s="50">
        <v>4</v>
      </c>
      <c r="AC130" s="50">
        <v>5</v>
      </c>
      <c r="AD130" s="50">
        <v>5</v>
      </c>
      <c r="AE130" s="50">
        <v>5</v>
      </c>
      <c r="AF130" s="50">
        <v>5</v>
      </c>
      <c r="AG130" s="50">
        <v>5</v>
      </c>
      <c r="AH130" s="50">
        <v>5</v>
      </c>
      <c r="AI130" s="50">
        <v>4</v>
      </c>
      <c r="AJ130" s="50">
        <v>5</v>
      </c>
      <c r="AK130" s="57">
        <f t="shared" ref="AK130:AK139" si="7">SUM(R130:AJ130)</f>
        <v>88</v>
      </c>
      <c r="AL130" s="50">
        <v>5</v>
      </c>
      <c r="AM130" s="50">
        <v>4</v>
      </c>
      <c r="AN130" s="50">
        <v>5</v>
      </c>
      <c r="AO130" s="50">
        <v>5</v>
      </c>
      <c r="AP130" s="50">
        <v>5</v>
      </c>
      <c r="AQ130" s="50">
        <v>5</v>
      </c>
      <c r="AR130" s="50">
        <v>5</v>
      </c>
      <c r="AS130" s="50">
        <v>5</v>
      </c>
      <c r="AT130" s="50">
        <v>5</v>
      </c>
      <c r="AU130" s="39">
        <f t="shared" ref="AU130:AU139" si="8">SUM(AL130:AT130)</f>
        <v>44</v>
      </c>
    </row>
    <row r="131" spans="1:47" x14ac:dyDescent="0.25">
      <c r="A131" s="43">
        <v>130</v>
      </c>
      <c r="B131" s="49" t="s">
        <v>501</v>
      </c>
      <c r="C131" s="55" t="s">
        <v>511</v>
      </c>
      <c r="D131" s="55" t="s">
        <v>157</v>
      </c>
      <c r="E131" s="53">
        <f>VLOOKUP(B131,'Nilai Raport'!$B$2:$D$215,3,0)</f>
        <v>84.615384615384613</v>
      </c>
      <c r="F131" s="45" cm="1">
        <f t="array" ref="F131">ROUND(E131:E131,0)</f>
        <v>85</v>
      </c>
      <c r="G131" s="50">
        <v>5</v>
      </c>
      <c r="H131" s="49">
        <v>5</v>
      </c>
      <c r="I131" s="49">
        <v>4</v>
      </c>
      <c r="J131" s="50">
        <v>5</v>
      </c>
      <c r="K131" s="50">
        <v>5</v>
      </c>
      <c r="L131" s="50">
        <v>5</v>
      </c>
      <c r="M131" s="50">
        <v>5</v>
      </c>
      <c r="N131" s="49">
        <v>4</v>
      </c>
      <c r="O131" s="49">
        <v>5</v>
      </c>
      <c r="P131" s="50">
        <v>4</v>
      </c>
      <c r="Q131" s="59">
        <f t="shared" si="6"/>
        <v>47</v>
      </c>
      <c r="R131" s="50">
        <v>5</v>
      </c>
      <c r="S131" s="50">
        <v>4</v>
      </c>
      <c r="T131" s="50">
        <v>5</v>
      </c>
      <c r="U131" s="50">
        <v>5</v>
      </c>
      <c r="V131" s="50">
        <v>5</v>
      </c>
      <c r="W131" s="50">
        <v>5</v>
      </c>
      <c r="X131" s="50">
        <v>5</v>
      </c>
      <c r="Y131" s="50">
        <v>5</v>
      </c>
      <c r="Z131" s="50">
        <v>5</v>
      </c>
      <c r="AA131" s="50">
        <v>5</v>
      </c>
      <c r="AB131" s="50">
        <v>5</v>
      </c>
      <c r="AC131" s="50">
        <v>5</v>
      </c>
      <c r="AD131" s="50">
        <v>4</v>
      </c>
      <c r="AE131" s="50">
        <v>5</v>
      </c>
      <c r="AF131" s="50">
        <v>5</v>
      </c>
      <c r="AG131" s="50">
        <v>5</v>
      </c>
      <c r="AH131" s="49">
        <v>5</v>
      </c>
      <c r="AI131" s="50">
        <v>5</v>
      </c>
      <c r="AJ131" s="50">
        <v>5</v>
      </c>
      <c r="AK131" s="60">
        <f t="shared" si="7"/>
        <v>93</v>
      </c>
      <c r="AL131" s="49">
        <v>5</v>
      </c>
      <c r="AM131" s="50">
        <v>5</v>
      </c>
      <c r="AN131" s="50">
        <v>5</v>
      </c>
      <c r="AO131" s="49">
        <v>4</v>
      </c>
      <c r="AP131" s="49">
        <v>5</v>
      </c>
      <c r="AQ131" s="50">
        <v>5</v>
      </c>
      <c r="AR131" s="50">
        <v>5</v>
      </c>
      <c r="AS131" s="49">
        <v>5</v>
      </c>
      <c r="AT131" s="49">
        <v>5</v>
      </c>
      <c r="AU131" s="61">
        <f t="shared" si="8"/>
        <v>44</v>
      </c>
    </row>
    <row r="132" spans="1:47" x14ac:dyDescent="0.25">
      <c r="A132" s="43">
        <v>131</v>
      </c>
      <c r="B132" s="48" t="s">
        <v>502</v>
      </c>
      <c r="C132" s="54" t="s">
        <v>511</v>
      </c>
      <c r="D132" s="54" t="s">
        <v>157</v>
      </c>
      <c r="E132" s="53">
        <f>VLOOKUP(B132,'Nilai Raport'!$B$2:$D$215,3,0)</f>
        <v>82.538461538461533</v>
      </c>
      <c r="F132" s="45" cm="1">
        <f t="array" ref="F132">ROUND(E132:E132,0)</f>
        <v>83</v>
      </c>
      <c r="G132" s="50">
        <v>4</v>
      </c>
      <c r="H132" s="48">
        <v>5</v>
      </c>
      <c r="I132" s="48">
        <v>4</v>
      </c>
      <c r="J132" s="50">
        <v>5</v>
      </c>
      <c r="K132" s="50">
        <v>4</v>
      </c>
      <c r="L132" s="50">
        <v>4</v>
      </c>
      <c r="M132" s="50">
        <v>4</v>
      </c>
      <c r="N132" s="48">
        <v>5</v>
      </c>
      <c r="O132" s="48">
        <v>4</v>
      </c>
      <c r="P132" s="50">
        <v>4</v>
      </c>
      <c r="Q132" s="59">
        <f t="shared" si="6"/>
        <v>43</v>
      </c>
      <c r="R132" s="50">
        <v>5</v>
      </c>
      <c r="S132" s="50">
        <v>4</v>
      </c>
      <c r="T132" s="50">
        <v>5</v>
      </c>
      <c r="U132" s="50">
        <v>5</v>
      </c>
      <c r="V132" s="50">
        <v>5</v>
      </c>
      <c r="W132" s="50">
        <v>5</v>
      </c>
      <c r="X132" s="50">
        <v>5</v>
      </c>
      <c r="Y132" s="50">
        <v>5</v>
      </c>
      <c r="Z132" s="50">
        <v>5</v>
      </c>
      <c r="AA132" s="50">
        <v>5</v>
      </c>
      <c r="AB132" s="50">
        <v>5</v>
      </c>
      <c r="AC132" s="50">
        <v>5</v>
      </c>
      <c r="AD132" s="50">
        <v>5</v>
      </c>
      <c r="AE132" s="50">
        <v>5</v>
      </c>
      <c r="AF132" s="50">
        <v>5</v>
      </c>
      <c r="AG132" s="50">
        <v>5</v>
      </c>
      <c r="AH132" s="48">
        <v>5</v>
      </c>
      <c r="AI132" s="50">
        <v>5</v>
      </c>
      <c r="AJ132" s="50">
        <v>4</v>
      </c>
      <c r="AK132" s="60">
        <f t="shared" si="7"/>
        <v>93</v>
      </c>
      <c r="AL132" s="48">
        <v>5</v>
      </c>
      <c r="AM132" s="50">
        <v>5</v>
      </c>
      <c r="AN132" s="50">
        <v>5</v>
      </c>
      <c r="AO132" s="48">
        <v>5</v>
      </c>
      <c r="AP132" s="48">
        <v>4</v>
      </c>
      <c r="AQ132" s="50">
        <v>5</v>
      </c>
      <c r="AR132" s="50">
        <v>4</v>
      </c>
      <c r="AS132" s="48">
        <v>5</v>
      </c>
      <c r="AT132" s="48">
        <v>5</v>
      </c>
      <c r="AU132" s="61">
        <f t="shared" si="8"/>
        <v>43</v>
      </c>
    </row>
    <row r="133" spans="1:47" x14ac:dyDescent="0.25">
      <c r="A133" s="43">
        <v>132</v>
      </c>
      <c r="B133" s="49" t="s">
        <v>503</v>
      </c>
      <c r="C133" s="55" t="s">
        <v>511</v>
      </c>
      <c r="D133" s="55" t="s">
        <v>157</v>
      </c>
      <c r="E133" s="53">
        <f>VLOOKUP(B133,'Nilai Raport'!$B$2:$D$215,3,0)</f>
        <v>85.307692307692307</v>
      </c>
      <c r="F133" s="45" cm="1">
        <f t="array" ref="F133">ROUND(E133:E133,0)</f>
        <v>85</v>
      </c>
      <c r="G133" s="50">
        <v>3</v>
      </c>
      <c r="H133" s="49">
        <v>3</v>
      </c>
      <c r="I133" s="49">
        <v>5</v>
      </c>
      <c r="J133" s="50">
        <v>2</v>
      </c>
      <c r="K133" s="50">
        <v>3</v>
      </c>
      <c r="L133" s="50">
        <v>3</v>
      </c>
      <c r="M133" s="50">
        <v>3</v>
      </c>
      <c r="N133" s="49">
        <v>3</v>
      </c>
      <c r="O133" s="49">
        <v>4</v>
      </c>
      <c r="P133" s="50">
        <v>3</v>
      </c>
      <c r="Q133" s="59">
        <f t="shared" si="6"/>
        <v>32</v>
      </c>
      <c r="R133" s="50">
        <v>3</v>
      </c>
      <c r="S133" s="50">
        <v>3</v>
      </c>
      <c r="T133" s="50">
        <v>3</v>
      </c>
      <c r="U133" s="50">
        <v>4</v>
      </c>
      <c r="V133" s="50">
        <v>3</v>
      </c>
      <c r="W133" s="50">
        <v>3</v>
      </c>
      <c r="X133" s="50">
        <v>3</v>
      </c>
      <c r="Y133" s="50">
        <v>5</v>
      </c>
      <c r="Z133" s="50">
        <v>3</v>
      </c>
      <c r="AA133" s="50">
        <v>3</v>
      </c>
      <c r="AB133" s="50">
        <v>3</v>
      </c>
      <c r="AC133" s="50">
        <v>4</v>
      </c>
      <c r="AD133" s="50">
        <v>4</v>
      </c>
      <c r="AE133" s="50">
        <v>4</v>
      </c>
      <c r="AF133" s="50">
        <v>3</v>
      </c>
      <c r="AG133" s="50">
        <v>3</v>
      </c>
      <c r="AH133" s="49">
        <v>4</v>
      </c>
      <c r="AI133" s="50">
        <v>3</v>
      </c>
      <c r="AJ133" s="50">
        <v>3</v>
      </c>
      <c r="AK133" s="60">
        <f t="shared" si="7"/>
        <v>64</v>
      </c>
      <c r="AL133" s="49">
        <v>4</v>
      </c>
      <c r="AM133" s="50">
        <v>3</v>
      </c>
      <c r="AN133" s="50">
        <v>3</v>
      </c>
      <c r="AO133" s="49">
        <v>4</v>
      </c>
      <c r="AP133" s="49">
        <v>4</v>
      </c>
      <c r="AQ133" s="50">
        <v>3</v>
      </c>
      <c r="AR133" s="50">
        <v>4</v>
      </c>
      <c r="AS133" s="49">
        <v>5</v>
      </c>
      <c r="AT133" s="49">
        <v>4</v>
      </c>
      <c r="AU133" s="61">
        <f t="shared" si="8"/>
        <v>34</v>
      </c>
    </row>
    <row r="134" spans="1:47" x14ac:dyDescent="0.25">
      <c r="A134" s="43">
        <v>133</v>
      </c>
      <c r="B134" s="48" t="s">
        <v>504</v>
      </c>
      <c r="C134" s="54" t="s">
        <v>511</v>
      </c>
      <c r="D134" s="54" t="s">
        <v>157</v>
      </c>
      <c r="E134" s="53">
        <f>VLOOKUP(B134,'Nilai Raport'!$B$2:$D$215,3,0)</f>
        <v>80.230769230769226</v>
      </c>
      <c r="F134" s="45" cm="1">
        <f t="array" ref="F134">ROUND(E134:E134,0)</f>
        <v>80</v>
      </c>
      <c r="G134" s="50">
        <v>5</v>
      </c>
      <c r="H134" s="48">
        <v>5</v>
      </c>
      <c r="I134" s="48">
        <v>5</v>
      </c>
      <c r="J134" s="50">
        <v>5</v>
      </c>
      <c r="K134" s="50">
        <v>5</v>
      </c>
      <c r="L134" s="50">
        <v>4</v>
      </c>
      <c r="M134" s="50">
        <v>5</v>
      </c>
      <c r="N134" s="48">
        <v>5</v>
      </c>
      <c r="O134" s="48">
        <v>5</v>
      </c>
      <c r="P134" s="50">
        <v>4</v>
      </c>
      <c r="Q134" s="59">
        <f t="shared" si="6"/>
        <v>48</v>
      </c>
      <c r="R134" s="50">
        <v>5</v>
      </c>
      <c r="S134" s="50">
        <v>3</v>
      </c>
      <c r="T134" s="50">
        <v>4</v>
      </c>
      <c r="U134" s="50">
        <v>4</v>
      </c>
      <c r="V134" s="50">
        <v>5</v>
      </c>
      <c r="W134" s="50">
        <v>5</v>
      </c>
      <c r="X134" s="50">
        <v>4</v>
      </c>
      <c r="Y134" s="50">
        <v>5</v>
      </c>
      <c r="Z134" s="50">
        <v>5</v>
      </c>
      <c r="AA134" s="50">
        <v>5</v>
      </c>
      <c r="AB134" s="50">
        <v>5</v>
      </c>
      <c r="AC134" s="50">
        <v>5</v>
      </c>
      <c r="AD134" s="50">
        <v>5</v>
      </c>
      <c r="AE134" s="50">
        <v>5</v>
      </c>
      <c r="AF134" s="50">
        <v>5</v>
      </c>
      <c r="AG134" s="50">
        <v>5</v>
      </c>
      <c r="AH134" s="48">
        <v>5</v>
      </c>
      <c r="AI134" s="50">
        <v>5</v>
      </c>
      <c r="AJ134" s="50">
        <v>5</v>
      </c>
      <c r="AK134" s="60">
        <f t="shared" si="7"/>
        <v>90</v>
      </c>
      <c r="AL134" s="48">
        <v>5</v>
      </c>
      <c r="AM134" s="50">
        <v>5</v>
      </c>
      <c r="AN134" s="50">
        <v>4</v>
      </c>
      <c r="AO134" s="48">
        <v>5</v>
      </c>
      <c r="AP134" s="48">
        <v>4</v>
      </c>
      <c r="AQ134" s="50">
        <v>5</v>
      </c>
      <c r="AR134" s="50">
        <v>5</v>
      </c>
      <c r="AS134" s="48">
        <v>5</v>
      </c>
      <c r="AT134" s="48">
        <v>5</v>
      </c>
      <c r="AU134" s="61">
        <f t="shared" si="8"/>
        <v>43</v>
      </c>
    </row>
    <row r="135" spans="1:47" x14ac:dyDescent="0.25">
      <c r="A135" s="43">
        <v>134</v>
      </c>
      <c r="B135" s="49" t="s">
        <v>505</v>
      </c>
      <c r="C135" s="55" t="s">
        <v>511</v>
      </c>
      <c r="D135" s="55" t="s">
        <v>157</v>
      </c>
      <c r="E135" s="53">
        <f>VLOOKUP(B135,'Nilai Raport'!$B$2:$D$215,3,0)</f>
        <v>81.92307692307692</v>
      </c>
      <c r="F135" s="45" cm="1">
        <f t="array" ref="F135">ROUND(E135:E135,0)</f>
        <v>82</v>
      </c>
      <c r="G135" s="50">
        <v>4</v>
      </c>
      <c r="H135" s="49">
        <v>4</v>
      </c>
      <c r="I135" s="49">
        <v>4</v>
      </c>
      <c r="J135" s="50">
        <v>4</v>
      </c>
      <c r="K135" s="50">
        <v>3</v>
      </c>
      <c r="L135" s="50">
        <v>4</v>
      </c>
      <c r="M135" s="50">
        <v>3</v>
      </c>
      <c r="N135" s="49">
        <v>3</v>
      </c>
      <c r="O135" s="49">
        <v>4</v>
      </c>
      <c r="P135" s="50">
        <v>4</v>
      </c>
      <c r="Q135" s="59">
        <f t="shared" si="6"/>
        <v>37</v>
      </c>
      <c r="R135" s="50">
        <v>3</v>
      </c>
      <c r="S135" s="50">
        <v>4</v>
      </c>
      <c r="T135" s="50">
        <v>3</v>
      </c>
      <c r="U135" s="50">
        <v>4</v>
      </c>
      <c r="V135" s="50">
        <v>4</v>
      </c>
      <c r="W135" s="50">
        <v>4</v>
      </c>
      <c r="X135" s="50">
        <v>4</v>
      </c>
      <c r="Y135" s="50">
        <v>3</v>
      </c>
      <c r="Z135" s="50">
        <v>3</v>
      </c>
      <c r="AA135" s="50">
        <v>3</v>
      </c>
      <c r="AB135" s="50">
        <v>3</v>
      </c>
      <c r="AC135" s="50">
        <v>3</v>
      </c>
      <c r="AD135" s="50">
        <v>3</v>
      </c>
      <c r="AE135" s="50">
        <v>5</v>
      </c>
      <c r="AF135" s="50">
        <v>3</v>
      </c>
      <c r="AG135" s="50">
        <v>3</v>
      </c>
      <c r="AH135" s="49">
        <v>3</v>
      </c>
      <c r="AI135" s="50">
        <v>4</v>
      </c>
      <c r="AJ135" s="50">
        <v>5</v>
      </c>
      <c r="AK135" s="60">
        <f t="shared" si="7"/>
        <v>67</v>
      </c>
      <c r="AL135" s="49">
        <v>4</v>
      </c>
      <c r="AM135" s="50">
        <v>3</v>
      </c>
      <c r="AN135" s="50">
        <v>3</v>
      </c>
      <c r="AO135" s="49">
        <v>4</v>
      </c>
      <c r="AP135" s="49">
        <v>4</v>
      </c>
      <c r="AQ135" s="50">
        <v>3</v>
      </c>
      <c r="AR135" s="50">
        <v>4</v>
      </c>
      <c r="AS135" s="49">
        <v>4</v>
      </c>
      <c r="AT135" s="49">
        <v>4</v>
      </c>
      <c r="AU135" s="61">
        <f t="shared" si="8"/>
        <v>33</v>
      </c>
    </row>
    <row r="136" spans="1:47" x14ac:dyDescent="0.25">
      <c r="A136" s="43">
        <v>135</v>
      </c>
      <c r="B136" s="48" t="s">
        <v>506</v>
      </c>
      <c r="C136" s="54" t="s">
        <v>511</v>
      </c>
      <c r="D136" s="54" t="s">
        <v>157</v>
      </c>
      <c r="E136" s="53">
        <f>VLOOKUP(B136,'Nilai Raport'!$B$2:$D$215,3,0)</f>
        <v>82.84615384615384</v>
      </c>
      <c r="F136" s="45" cm="1">
        <f t="array" ref="F136">ROUND(E136:E136,0)</f>
        <v>83</v>
      </c>
      <c r="G136" s="50">
        <v>5</v>
      </c>
      <c r="H136" s="48">
        <v>5</v>
      </c>
      <c r="I136" s="48">
        <v>5</v>
      </c>
      <c r="J136" s="50">
        <v>4</v>
      </c>
      <c r="K136" s="50">
        <v>5</v>
      </c>
      <c r="L136" s="50">
        <v>5</v>
      </c>
      <c r="M136" s="50">
        <v>5</v>
      </c>
      <c r="N136" s="48">
        <v>5</v>
      </c>
      <c r="O136" s="48">
        <v>4</v>
      </c>
      <c r="P136" s="50">
        <v>4</v>
      </c>
      <c r="Q136" s="59">
        <f t="shared" si="6"/>
        <v>47</v>
      </c>
      <c r="R136" s="50">
        <v>5</v>
      </c>
      <c r="S136" s="50">
        <v>4</v>
      </c>
      <c r="T136" s="50">
        <v>5</v>
      </c>
      <c r="U136" s="50">
        <v>5</v>
      </c>
      <c r="V136" s="50">
        <v>5</v>
      </c>
      <c r="W136" s="50">
        <v>5</v>
      </c>
      <c r="X136" s="50">
        <v>5</v>
      </c>
      <c r="Y136" s="50">
        <v>5</v>
      </c>
      <c r="Z136" s="50">
        <v>5</v>
      </c>
      <c r="AA136" s="50">
        <v>5</v>
      </c>
      <c r="AB136" s="50">
        <v>5</v>
      </c>
      <c r="AC136" s="50">
        <v>5</v>
      </c>
      <c r="AD136" s="50">
        <v>5</v>
      </c>
      <c r="AE136" s="50">
        <v>5</v>
      </c>
      <c r="AF136" s="50">
        <v>5</v>
      </c>
      <c r="AG136" s="50">
        <v>5</v>
      </c>
      <c r="AH136" s="48">
        <v>5</v>
      </c>
      <c r="AI136" s="50">
        <v>5</v>
      </c>
      <c r="AJ136" s="50">
        <v>5</v>
      </c>
      <c r="AK136" s="60">
        <f t="shared" si="7"/>
        <v>94</v>
      </c>
      <c r="AL136" s="48">
        <v>5</v>
      </c>
      <c r="AM136" s="50">
        <v>5</v>
      </c>
      <c r="AN136" s="50">
        <v>5</v>
      </c>
      <c r="AO136" s="48">
        <v>5</v>
      </c>
      <c r="AP136" s="48">
        <v>5</v>
      </c>
      <c r="AQ136" s="50">
        <v>5</v>
      </c>
      <c r="AR136" s="50">
        <v>4</v>
      </c>
      <c r="AS136" s="48">
        <v>5</v>
      </c>
      <c r="AT136" s="48">
        <v>5</v>
      </c>
      <c r="AU136" s="61">
        <f t="shared" si="8"/>
        <v>44</v>
      </c>
    </row>
    <row r="137" spans="1:47" x14ac:dyDescent="0.25">
      <c r="A137" s="43">
        <v>136</v>
      </c>
      <c r="B137" s="48" t="s">
        <v>508</v>
      </c>
      <c r="C137" s="54" t="s">
        <v>511</v>
      </c>
      <c r="D137" s="54" t="s">
        <v>157</v>
      </c>
      <c r="E137" s="53">
        <f>VLOOKUP(B137,'Nilai Raport'!$B$2:$D$215,3,0)</f>
        <v>84.384615384615387</v>
      </c>
      <c r="F137" s="45" cm="1">
        <f t="array" ref="F137">ROUND(E137:E137,0)</f>
        <v>84</v>
      </c>
      <c r="G137" s="50">
        <v>3</v>
      </c>
      <c r="H137" s="48">
        <v>4</v>
      </c>
      <c r="I137" s="48">
        <v>4</v>
      </c>
      <c r="J137" s="50">
        <v>4</v>
      </c>
      <c r="K137" s="50">
        <v>4</v>
      </c>
      <c r="L137" s="50">
        <v>4</v>
      </c>
      <c r="M137" s="50">
        <v>3</v>
      </c>
      <c r="N137" s="48">
        <v>4</v>
      </c>
      <c r="O137" s="48">
        <v>4</v>
      </c>
      <c r="P137" s="50">
        <v>4</v>
      </c>
      <c r="Q137" s="59">
        <f t="shared" si="6"/>
        <v>38</v>
      </c>
      <c r="R137" s="50">
        <v>5</v>
      </c>
      <c r="S137" s="50">
        <v>4</v>
      </c>
      <c r="T137" s="50">
        <v>3</v>
      </c>
      <c r="U137" s="50">
        <v>4</v>
      </c>
      <c r="V137" s="50">
        <v>5</v>
      </c>
      <c r="W137" s="50">
        <v>5</v>
      </c>
      <c r="X137" s="50">
        <v>5</v>
      </c>
      <c r="Y137" s="50">
        <v>5</v>
      </c>
      <c r="Z137" s="50">
        <v>5</v>
      </c>
      <c r="AA137" s="50">
        <v>4</v>
      </c>
      <c r="AB137" s="50">
        <v>5</v>
      </c>
      <c r="AC137" s="50">
        <v>5</v>
      </c>
      <c r="AD137" s="50">
        <v>5</v>
      </c>
      <c r="AE137" s="50">
        <v>5</v>
      </c>
      <c r="AF137" s="50">
        <v>5</v>
      </c>
      <c r="AG137" s="50">
        <v>5</v>
      </c>
      <c r="AH137" s="48">
        <v>5</v>
      </c>
      <c r="AI137" s="50">
        <v>5</v>
      </c>
      <c r="AJ137" s="50">
        <v>5</v>
      </c>
      <c r="AK137" s="60">
        <f t="shared" si="7"/>
        <v>90</v>
      </c>
      <c r="AL137" s="48">
        <v>5</v>
      </c>
      <c r="AM137" s="50">
        <v>5</v>
      </c>
      <c r="AN137" s="50">
        <v>5</v>
      </c>
      <c r="AO137" s="48">
        <v>5</v>
      </c>
      <c r="AP137" s="48">
        <v>5</v>
      </c>
      <c r="AQ137" s="50">
        <v>5</v>
      </c>
      <c r="AR137" s="50">
        <v>5</v>
      </c>
      <c r="AS137" s="48">
        <v>3</v>
      </c>
      <c r="AT137" s="48">
        <v>5</v>
      </c>
      <c r="AU137" s="61">
        <f t="shared" si="8"/>
        <v>43</v>
      </c>
    </row>
    <row r="138" spans="1:47" x14ac:dyDescent="0.25">
      <c r="A138" s="43">
        <v>137</v>
      </c>
      <c r="B138" s="50" t="s">
        <v>509</v>
      </c>
      <c r="C138" s="56" t="s">
        <v>512</v>
      </c>
      <c r="D138" s="56" t="s">
        <v>157</v>
      </c>
      <c r="E138" s="53">
        <f>VLOOKUP(B138,'Nilai Raport'!$B$2:$D$215,3,0)</f>
        <v>84.538461538461533</v>
      </c>
      <c r="F138" s="45" cm="1">
        <f t="array" ref="F138">ROUND(E138:E138,0)</f>
        <v>85</v>
      </c>
      <c r="G138" s="50">
        <v>3</v>
      </c>
      <c r="H138" s="50">
        <v>3</v>
      </c>
      <c r="I138" s="50">
        <v>4</v>
      </c>
      <c r="J138" s="50">
        <v>4</v>
      </c>
      <c r="K138" s="50">
        <v>3</v>
      </c>
      <c r="L138" s="50">
        <v>4</v>
      </c>
      <c r="M138" s="50">
        <v>4</v>
      </c>
      <c r="N138" s="50">
        <v>3</v>
      </c>
      <c r="O138" s="50">
        <v>3</v>
      </c>
      <c r="P138" s="50">
        <v>3</v>
      </c>
      <c r="Q138" s="45">
        <f t="shared" si="6"/>
        <v>34</v>
      </c>
      <c r="R138" s="50">
        <v>2</v>
      </c>
      <c r="S138" s="50">
        <v>2</v>
      </c>
      <c r="T138" s="50">
        <v>4</v>
      </c>
      <c r="U138" s="50">
        <v>4</v>
      </c>
      <c r="V138" s="50">
        <v>4</v>
      </c>
      <c r="W138" s="50">
        <v>4</v>
      </c>
      <c r="X138" s="50">
        <v>3</v>
      </c>
      <c r="Y138" s="50">
        <v>3</v>
      </c>
      <c r="Z138" s="50">
        <v>3</v>
      </c>
      <c r="AA138" s="50">
        <v>4</v>
      </c>
      <c r="AB138" s="50">
        <v>3</v>
      </c>
      <c r="AC138" s="50">
        <v>3</v>
      </c>
      <c r="AD138" s="50">
        <v>3</v>
      </c>
      <c r="AE138" s="50">
        <v>3</v>
      </c>
      <c r="AF138" s="50">
        <v>3</v>
      </c>
      <c r="AG138" s="50">
        <v>3</v>
      </c>
      <c r="AH138" s="50">
        <v>3</v>
      </c>
      <c r="AI138" s="50">
        <v>2</v>
      </c>
      <c r="AJ138" s="50">
        <v>4</v>
      </c>
      <c r="AK138" s="57">
        <f t="shared" si="7"/>
        <v>60</v>
      </c>
      <c r="AL138" s="50">
        <v>3</v>
      </c>
      <c r="AM138" s="50">
        <v>2</v>
      </c>
      <c r="AN138" s="50">
        <v>3</v>
      </c>
      <c r="AO138" s="50">
        <v>4</v>
      </c>
      <c r="AP138" s="50">
        <v>3</v>
      </c>
      <c r="AQ138" s="50">
        <v>3</v>
      </c>
      <c r="AR138" s="50">
        <v>5</v>
      </c>
      <c r="AS138" s="50">
        <v>3</v>
      </c>
      <c r="AT138" s="50">
        <v>4</v>
      </c>
      <c r="AU138" s="39">
        <f t="shared" si="8"/>
        <v>30</v>
      </c>
    </row>
    <row r="139" spans="1:47" x14ac:dyDescent="0.25">
      <c r="A139" s="43">
        <v>138</v>
      </c>
      <c r="B139" s="48" t="s">
        <v>510</v>
      </c>
      <c r="C139" s="54" t="s">
        <v>511</v>
      </c>
      <c r="D139" s="54" t="s">
        <v>157</v>
      </c>
      <c r="E139" s="53">
        <f>VLOOKUP(B139,'Nilai Raport'!$B$2:$D$215,3,0)</f>
        <v>82.692307692307693</v>
      </c>
      <c r="F139" s="45" cm="1">
        <f t="array" ref="F139">ROUND(E139:E139,0)</f>
        <v>83</v>
      </c>
      <c r="G139" s="50">
        <v>5</v>
      </c>
      <c r="H139" s="48">
        <v>5</v>
      </c>
      <c r="I139" s="48">
        <v>5</v>
      </c>
      <c r="J139" s="50">
        <v>5</v>
      </c>
      <c r="K139" s="50">
        <v>5</v>
      </c>
      <c r="L139" s="50">
        <v>5</v>
      </c>
      <c r="M139" s="50">
        <v>5</v>
      </c>
      <c r="N139" s="48">
        <v>4</v>
      </c>
      <c r="O139" s="48">
        <v>5</v>
      </c>
      <c r="P139" s="50">
        <v>4</v>
      </c>
      <c r="Q139" s="59">
        <f t="shared" si="6"/>
        <v>48</v>
      </c>
      <c r="R139" s="50">
        <v>5</v>
      </c>
      <c r="S139" s="50">
        <v>4</v>
      </c>
      <c r="T139" s="50">
        <v>5</v>
      </c>
      <c r="U139" s="50">
        <v>4</v>
      </c>
      <c r="V139" s="50">
        <v>5</v>
      </c>
      <c r="W139" s="50">
        <v>4</v>
      </c>
      <c r="X139" s="50">
        <v>5</v>
      </c>
      <c r="Y139" s="50">
        <v>5</v>
      </c>
      <c r="Z139" s="50">
        <v>5</v>
      </c>
      <c r="AA139" s="50">
        <v>4</v>
      </c>
      <c r="AB139" s="50">
        <v>5</v>
      </c>
      <c r="AC139" s="50">
        <v>5</v>
      </c>
      <c r="AD139" s="50">
        <v>5</v>
      </c>
      <c r="AE139" s="50">
        <v>5</v>
      </c>
      <c r="AF139" s="50">
        <v>5</v>
      </c>
      <c r="AG139" s="50">
        <v>5</v>
      </c>
      <c r="AH139" s="48">
        <v>5</v>
      </c>
      <c r="AI139" s="50">
        <v>5</v>
      </c>
      <c r="AJ139" s="50">
        <v>5</v>
      </c>
      <c r="AK139" s="60">
        <f t="shared" si="7"/>
        <v>91</v>
      </c>
      <c r="AL139" s="48">
        <v>5</v>
      </c>
      <c r="AM139" s="50">
        <v>5</v>
      </c>
      <c r="AN139" s="50">
        <v>5</v>
      </c>
      <c r="AO139" s="48">
        <v>5</v>
      </c>
      <c r="AP139" s="48">
        <v>5</v>
      </c>
      <c r="AQ139" s="50">
        <v>3</v>
      </c>
      <c r="AR139" s="50">
        <v>5</v>
      </c>
      <c r="AS139" s="48">
        <v>5</v>
      </c>
      <c r="AT139" s="48">
        <v>5</v>
      </c>
      <c r="AU139" s="61">
        <f t="shared" si="8"/>
        <v>43</v>
      </c>
    </row>
    <row r="140" spans="1:47" x14ac:dyDescent="0.25">
      <c r="D140" s="39"/>
      <c r="G140">
        <f t="shared" ref="G140:P140" si="9">CORREL(G2:G139,$Q$2:$Q$139)</f>
        <v>0.72749425150458746</v>
      </c>
      <c r="H140">
        <f t="shared" si="9"/>
        <v>0.70992680061354929</v>
      </c>
      <c r="I140">
        <f t="shared" si="9"/>
        <v>0.72715886673815144</v>
      </c>
      <c r="J140">
        <f t="shared" si="9"/>
        <v>0.7225272866198279</v>
      </c>
      <c r="K140">
        <f t="shared" si="9"/>
        <v>0.72195697247726776</v>
      </c>
      <c r="L140">
        <f t="shared" si="9"/>
        <v>0.72291586012152953</v>
      </c>
      <c r="M140">
        <f t="shared" si="9"/>
        <v>0.72382893836035822</v>
      </c>
      <c r="N140">
        <f t="shared" si="9"/>
        <v>0.79366096559610444</v>
      </c>
      <c r="O140">
        <f t="shared" si="9"/>
        <v>0.73416385473364232</v>
      </c>
      <c r="P140">
        <f t="shared" si="9"/>
        <v>0.70660712148977656</v>
      </c>
      <c r="Q140" s="39"/>
      <c r="R140">
        <f t="shared" ref="R140:AJ140" si="10">CORREL(R2:R139,$AK$2:$AK$139)</f>
        <v>0.77814819256537671</v>
      </c>
      <c r="S140">
        <f t="shared" si="10"/>
        <v>0.76890291919875331</v>
      </c>
      <c r="T140">
        <f t="shared" si="10"/>
        <v>0.74219672498470601</v>
      </c>
      <c r="U140">
        <f t="shared" si="10"/>
        <v>0.72923802769888602</v>
      </c>
      <c r="V140">
        <f t="shared" si="10"/>
        <v>0.72953390792045303</v>
      </c>
      <c r="W140">
        <f t="shared" si="10"/>
        <v>0.72628917189277908</v>
      </c>
      <c r="X140">
        <f t="shared" si="10"/>
        <v>0.72050317596803326</v>
      </c>
      <c r="Y140">
        <f t="shared" si="10"/>
        <v>0.72787437009317535</v>
      </c>
      <c r="Z140">
        <f t="shared" si="10"/>
        <v>0.72558357890724101</v>
      </c>
      <c r="AA140">
        <f t="shared" si="10"/>
        <v>0.7352444862622487</v>
      </c>
      <c r="AB140">
        <f t="shared" si="10"/>
        <v>0.7225155882797748</v>
      </c>
      <c r="AC140">
        <f t="shared" si="10"/>
        <v>0.72407488471626158</v>
      </c>
      <c r="AD140">
        <f t="shared" si="10"/>
        <v>0.74445925835364612</v>
      </c>
      <c r="AE140">
        <f t="shared" si="10"/>
        <v>0.74691375226693257</v>
      </c>
      <c r="AF140">
        <f t="shared" si="10"/>
        <v>0.70894690021842188</v>
      </c>
      <c r="AG140">
        <f t="shared" si="10"/>
        <v>0.71850695895437189</v>
      </c>
      <c r="AH140">
        <f t="shared" si="10"/>
        <v>0.72677977755102674</v>
      </c>
      <c r="AI140">
        <f t="shared" si="10"/>
        <v>0.73796360009043671</v>
      </c>
      <c r="AJ140">
        <f t="shared" si="10"/>
        <v>0.71860763950024498</v>
      </c>
      <c r="AL140">
        <f t="shared" ref="AL140:AT140" si="11">CORREL(AL2:AL139,$AU$2:$AU$139)</f>
        <v>0.72736834437924014</v>
      </c>
      <c r="AM140">
        <f t="shared" si="11"/>
        <v>0.75191677200088847</v>
      </c>
      <c r="AN140">
        <f t="shared" si="11"/>
        <v>0.73808792939430934</v>
      </c>
      <c r="AO140">
        <f t="shared" si="11"/>
        <v>0.71228889288879427</v>
      </c>
      <c r="AP140">
        <f t="shared" si="11"/>
        <v>0.71628235221540382</v>
      </c>
      <c r="AQ140">
        <f t="shared" si="11"/>
        <v>0.739662649191279</v>
      </c>
      <c r="AR140">
        <f t="shared" si="11"/>
        <v>0.7318442403882166</v>
      </c>
      <c r="AS140">
        <f t="shared" si="11"/>
        <v>0.71945745510671155</v>
      </c>
      <c r="AT140">
        <f t="shared" si="11"/>
        <v>0.71314405273757964</v>
      </c>
    </row>
    <row r="141" spans="1:47" x14ac:dyDescent="0.25">
      <c r="D141" s="39"/>
      <c r="G141">
        <f t="shared" ref="G141:I141" si="12">_xlfn.STDEV.S(G2:G139)</f>
        <v>0.86337983118036132</v>
      </c>
      <c r="H141">
        <f t="shared" si="12"/>
        <v>0.80135952395860421</v>
      </c>
      <c r="I141">
        <f t="shared" si="12"/>
        <v>0.76041379104299489</v>
      </c>
      <c r="J141">
        <f>_xlfn.STDEV.S(J2:J139)</f>
        <v>0.96264735999309869</v>
      </c>
      <c r="K141">
        <f t="shared" ref="K141:O141" si="13">_xlfn.STDEV.S(K2:K139)</f>
        <v>1.0022718296351893</v>
      </c>
      <c r="L141">
        <f t="shared" si="13"/>
        <v>0.89797425910774231</v>
      </c>
      <c r="M141">
        <f t="shared" si="13"/>
        <v>0.97653090568272238</v>
      </c>
      <c r="N141">
        <f t="shared" si="13"/>
        <v>0.80950269639204364</v>
      </c>
      <c r="O141">
        <f t="shared" si="13"/>
        <v>0.7765199159988595</v>
      </c>
      <c r="P141">
        <f>_xlfn.STDEV.S(P2:P139)</f>
        <v>0.96673214265899854</v>
      </c>
      <c r="Q141" s="39"/>
      <c r="R141">
        <f t="shared" ref="R141:AT141" si="14">_xlfn.STDEV.S(R2:R139)</f>
        <v>0.8043899966358512</v>
      </c>
      <c r="S141">
        <f t="shared" si="14"/>
        <v>0.89596932327228807</v>
      </c>
      <c r="T141">
        <f t="shared" si="14"/>
        <v>0.92395737941300915</v>
      </c>
      <c r="U141">
        <f t="shared" si="14"/>
        <v>0.89664796506609423</v>
      </c>
      <c r="V141">
        <f t="shared" si="14"/>
        <v>0.74096697181211035</v>
      </c>
      <c r="W141">
        <f t="shared" si="14"/>
        <v>0.89841592202112974</v>
      </c>
      <c r="X141">
        <f t="shared" si="14"/>
        <v>0.73985969089622305</v>
      </c>
      <c r="Y141">
        <f t="shared" si="14"/>
        <v>0.93182389919863118</v>
      </c>
      <c r="Z141">
        <f t="shared" si="14"/>
        <v>0.76568198969346868</v>
      </c>
      <c r="AA141">
        <f t="shared" si="14"/>
        <v>0.77913796022948234</v>
      </c>
      <c r="AB141">
        <f t="shared" si="14"/>
        <v>0.83595799511515689</v>
      </c>
      <c r="AC141">
        <f t="shared" si="14"/>
        <v>0.81536212968086696</v>
      </c>
      <c r="AD141">
        <f t="shared" si="14"/>
        <v>0.83557827309006272</v>
      </c>
      <c r="AE141">
        <f t="shared" si="14"/>
        <v>0.73307266748170152</v>
      </c>
      <c r="AF141">
        <f t="shared" si="14"/>
        <v>0.76405688666173222</v>
      </c>
      <c r="AG141">
        <f t="shared" si="14"/>
        <v>0.78522401142749598</v>
      </c>
      <c r="AH141">
        <f t="shared" si="14"/>
        <v>0.93479921457208337</v>
      </c>
      <c r="AI141">
        <f t="shared" si="14"/>
        <v>0.95857276041764528</v>
      </c>
      <c r="AJ141">
        <f t="shared" si="14"/>
        <v>0.86750522948154518</v>
      </c>
      <c r="AK141">
        <f t="shared" si="14"/>
        <v>11.667308924305299</v>
      </c>
      <c r="AL141">
        <f t="shared" si="14"/>
        <v>0.78293039687266575</v>
      </c>
      <c r="AM141">
        <f t="shared" si="14"/>
        <v>0.90405015078234885</v>
      </c>
      <c r="AN141">
        <f t="shared" si="14"/>
        <v>0.89655947570307393</v>
      </c>
      <c r="AO141">
        <f t="shared" si="14"/>
        <v>0.72293728350290398</v>
      </c>
      <c r="AP141">
        <f t="shared" si="14"/>
        <v>0.70437120321454716</v>
      </c>
      <c r="AQ141">
        <f t="shared" si="14"/>
        <v>0.80056707924170756</v>
      </c>
      <c r="AR141">
        <f t="shared" si="14"/>
        <v>0.78764526466105389</v>
      </c>
      <c r="AS141">
        <f t="shared" si="14"/>
        <v>0.71554648370141527</v>
      </c>
      <c r="AT141">
        <f t="shared" si="14"/>
        <v>0.67538987725657096</v>
      </c>
    </row>
    <row r="142" spans="1:47" x14ac:dyDescent="0.25">
      <c r="D142" s="39"/>
      <c r="G142">
        <f>AVERAGE(G2:G139)</f>
        <v>4.0797101449275361</v>
      </c>
      <c r="H142">
        <f t="shared" ref="H142:P142" si="15">AVERAGE(H2:H139)</f>
        <v>4.2826086956521738</v>
      </c>
      <c r="I142">
        <f t="shared" si="15"/>
        <v>4.3043478260869561</v>
      </c>
      <c r="J142">
        <f t="shared" si="15"/>
        <v>4.0869565217391308</v>
      </c>
      <c r="K142">
        <f t="shared" si="15"/>
        <v>3.5797101449275361</v>
      </c>
      <c r="L142">
        <f t="shared" si="15"/>
        <v>3.818840579710145</v>
      </c>
      <c r="M142">
        <f t="shared" si="15"/>
        <v>3.9492753623188408</v>
      </c>
      <c r="N142">
        <f t="shared" si="15"/>
        <v>4.0942028985507246</v>
      </c>
      <c r="O142">
        <f t="shared" si="15"/>
        <v>4.2608695652173916</v>
      </c>
      <c r="P142">
        <f t="shared" si="15"/>
        <v>4.22463768115942</v>
      </c>
      <c r="Q142" s="39"/>
      <c r="R142">
        <f>AVERAGE(R2:R139)</f>
        <v>4.0507246376811592</v>
      </c>
      <c r="S142">
        <f t="shared" ref="S142:AJ142" si="16">AVERAGE(S2:S139)</f>
        <v>3.7173913043478262</v>
      </c>
      <c r="T142">
        <f t="shared" si="16"/>
        <v>3.9130434782608696</v>
      </c>
      <c r="U142">
        <f t="shared" si="16"/>
        <v>4.1159420289855069</v>
      </c>
      <c r="V142">
        <f t="shared" si="16"/>
        <v>4.3043478260869561</v>
      </c>
      <c r="W142">
        <f t="shared" si="16"/>
        <v>3.8985507246376812</v>
      </c>
      <c r="X142">
        <f t="shared" si="16"/>
        <v>4.0072463768115938</v>
      </c>
      <c r="Y142">
        <f t="shared" si="16"/>
        <v>3.9130434782608696</v>
      </c>
      <c r="Z142">
        <f t="shared" si="16"/>
        <v>4.2028985507246377</v>
      </c>
      <c r="AA142">
        <f t="shared" si="16"/>
        <v>4.166666666666667</v>
      </c>
      <c r="AB142">
        <f t="shared" si="16"/>
        <v>4.0434782608695654</v>
      </c>
      <c r="AC142">
        <f t="shared" si="16"/>
        <v>4.2681159420289854</v>
      </c>
      <c r="AD142">
        <f t="shared" si="16"/>
        <v>4.1304347826086953</v>
      </c>
      <c r="AE142">
        <f t="shared" si="16"/>
        <v>4.4202898550724639</v>
      </c>
      <c r="AF142">
        <f t="shared" si="16"/>
        <v>4.2826086956521738</v>
      </c>
      <c r="AG142">
        <f t="shared" si="16"/>
        <v>4.1811594202898554</v>
      </c>
      <c r="AH142">
        <f t="shared" si="16"/>
        <v>4.1956521739130439</v>
      </c>
      <c r="AI142" s="41">
        <f t="shared" si="16"/>
        <v>3.9710144927536231</v>
      </c>
      <c r="AJ142">
        <f t="shared" si="16"/>
        <v>4.1449275362318838</v>
      </c>
      <c r="AL142">
        <f>AVERAGE(AL2:AL139)</f>
        <v>4.2826086956521738</v>
      </c>
      <c r="AM142">
        <f t="shared" ref="AM142:AT142" si="17">AVERAGE(AM2:AM139)</f>
        <v>3.9855072463768115</v>
      </c>
      <c r="AN142">
        <f t="shared" si="17"/>
        <v>3.9202898550724639</v>
      </c>
      <c r="AO142">
        <f t="shared" si="17"/>
        <v>4.3115942028985508</v>
      </c>
      <c r="AP142">
        <f t="shared" si="17"/>
        <v>4.3188405797101446</v>
      </c>
      <c r="AQ142">
        <f t="shared" si="17"/>
        <v>4.1521739130434785</v>
      </c>
      <c r="AR142">
        <f t="shared" si="17"/>
        <v>4.3405797101449277</v>
      </c>
      <c r="AS142">
        <f t="shared" si="17"/>
        <v>4.4492753623188408</v>
      </c>
      <c r="AT142">
        <f t="shared" si="17"/>
        <v>4.5072463768115938</v>
      </c>
    </row>
    <row r="144" spans="1:47" x14ac:dyDescent="0.25">
      <c r="B144" t="s">
        <v>521</v>
      </c>
      <c r="C144" t="s">
        <v>522</v>
      </c>
      <c r="D144" t="s">
        <v>523</v>
      </c>
      <c r="E144" t="s">
        <v>524</v>
      </c>
    </row>
    <row r="145" spans="1:3" x14ac:dyDescent="0.25">
      <c r="A145" t="s">
        <v>255</v>
      </c>
      <c r="B145" t="s">
        <v>532</v>
      </c>
    </row>
    <row r="146" spans="1:3" x14ac:dyDescent="0.25">
      <c r="A146" t="s">
        <v>264</v>
      </c>
      <c r="B146" t="s">
        <v>550</v>
      </c>
    </row>
    <row r="147" spans="1:3" x14ac:dyDescent="0.25">
      <c r="A147" t="s">
        <v>256</v>
      </c>
      <c r="B147" t="s">
        <v>551</v>
      </c>
    </row>
    <row r="148" spans="1:3" x14ac:dyDescent="0.25">
      <c r="A148" t="s">
        <v>257</v>
      </c>
      <c r="B148" t="s">
        <v>552</v>
      </c>
    </row>
    <row r="149" spans="1:3" x14ac:dyDescent="0.25">
      <c r="A149" t="s">
        <v>258</v>
      </c>
      <c r="B149" t="s">
        <v>553</v>
      </c>
    </row>
    <row r="150" spans="1:3" x14ac:dyDescent="0.25">
      <c r="A150" t="s">
        <v>259</v>
      </c>
      <c r="B150" t="s">
        <v>553</v>
      </c>
    </row>
    <row r="151" spans="1:3" x14ac:dyDescent="0.25">
      <c r="A151" t="s">
        <v>260</v>
      </c>
      <c r="B151" t="s">
        <v>554</v>
      </c>
    </row>
    <row r="152" spans="1:3" x14ac:dyDescent="0.25">
      <c r="A152" t="s">
        <v>261</v>
      </c>
      <c r="B152" t="s">
        <v>533</v>
      </c>
    </row>
    <row r="153" spans="1:3" x14ac:dyDescent="0.25">
      <c r="A153" t="s">
        <v>262</v>
      </c>
      <c r="B153" t="s">
        <v>555</v>
      </c>
    </row>
    <row r="154" spans="1:3" x14ac:dyDescent="0.25">
      <c r="A154" t="s">
        <v>263</v>
      </c>
      <c r="B154" t="s">
        <v>556</v>
      </c>
    </row>
    <row r="155" spans="1:3" x14ac:dyDescent="0.25">
      <c r="A155" t="s">
        <v>265</v>
      </c>
      <c r="C155" t="s">
        <v>557</v>
      </c>
    </row>
    <row r="156" spans="1:3" x14ac:dyDescent="0.25">
      <c r="A156" t="s">
        <v>274</v>
      </c>
      <c r="C156" t="s">
        <v>545</v>
      </c>
    </row>
    <row r="157" spans="1:3" x14ac:dyDescent="0.25">
      <c r="A157" t="s">
        <v>275</v>
      </c>
      <c r="C157" t="s">
        <v>535</v>
      </c>
    </row>
    <row r="158" spans="1:3" x14ac:dyDescent="0.25">
      <c r="A158" t="s">
        <v>276</v>
      </c>
      <c r="C158" t="s">
        <v>558</v>
      </c>
    </row>
    <row r="159" spans="1:3" x14ac:dyDescent="0.25">
      <c r="A159" t="s">
        <v>277</v>
      </c>
      <c r="C159" t="s">
        <v>559</v>
      </c>
    </row>
    <row r="160" spans="1:3" x14ac:dyDescent="0.25">
      <c r="A160" t="s">
        <v>278</v>
      </c>
      <c r="C160" t="s">
        <v>560</v>
      </c>
    </row>
    <row r="161" spans="1:5" x14ac:dyDescent="0.25">
      <c r="A161" t="s">
        <v>279</v>
      </c>
      <c r="C161" t="s">
        <v>539</v>
      </c>
    </row>
    <row r="162" spans="1:5" x14ac:dyDescent="0.25">
      <c r="A162" t="s">
        <v>280</v>
      </c>
      <c r="C162" t="s">
        <v>561</v>
      </c>
    </row>
    <row r="163" spans="1:5" x14ac:dyDescent="0.25">
      <c r="A163" t="s">
        <v>281</v>
      </c>
      <c r="C163" t="s">
        <v>562</v>
      </c>
    </row>
    <row r="164" spans="1:5" x14ac:dyDescent="0.25">
      <c r="A164" t="s">
        <v>282</v>
      </c>
      <c r="C164" t="s">
        <v>557</v>
      </c>
    </row>
    <row r="165" spans="1:5" x14ac:dyDescent="0.25">
      <c r="A165" t="s">
        <v>283</v>
      </c>
      <c r="C165" t="s">
        <v>527</v>
      </c>
    </row>
    <row r="166" spans="1:5" x14ac:dyDescent="0.25">
      <c r="A166" t="s">
        <v>266</v>
      </c>
      <c r="C166" t="s">
        <v>563</v>
      </c>
    </row>
    <row r="167" spans="1:5" x14ac:dyDescent="0.25">
      <c r="A167" t="s">
        <v>267</v>
      </c>
      <c r="C167" t="s">
        <v>564</v>
      </c>
    </row>
    <row r="168" spans="1:5" x14ac:dyDescent="0.25">
      <c r="A168" t="s">
        <v>268</v>
      </c>
      <c r="C168" t="s">
        <v>565</v>
      </c>
    </row>
    <row r="169" spans="1:5" x14ac:dyDescent="0.25">
      <c r="A169" t="s">
        <v>269</v>
      </c>
      <c r="C169" t="s">
        <v>554</v>
      </c>
    </row>
    <row r="170" spans="1:5" x14ac:dyDescent="0.25">
      <c r="A170" t="s">
        <v>270</v>
      </c>
      <c r="C170" t="s">
        <v>566</v>
      </c>
    </row>
    <row r="171" spans="1:5" x14ac:dyDescent="0.25">
      <c r="A171" t="s">
        <v>271</v>
      </c>
      <c r="C171" t="s">
        <v>544</v>
      </c>
    </row>
    <row r="172" spans="1:5" x14ac:dyDescent="0.25">
      <c r="A172" t="s">
        <v>272</v>
      </c>
      <c r="C172" t="s">
        <v>533</v>
      </c>
    </row>
    <row r="173" spans="1:5" x14ac:dyDescent="0.25">
      <c r="A173" t="s">
        <v>273</v>
      </c>
      <c r="C173" t="s">
        <v>537</v>
      </c>
    </row>
    <row r="174" spans="1:5" x14ac:dyDescent="0.25">
      <c r="A174" t="s">
        <v>515</v>
      </c>
      <c r="E174" s="84">
        <v>1000</v>
      </c>
    </row>
    <row r="175" spans="1:5" x14ac:dyDescent="0.25">
      <c r="A175" t="s">
        <v>284</v>
      </c>
      <c r="D175" t="s">
        <v>526</v>
      </c>
    </row>
    <row r="176" spans="1:5" x14ac:dyDescent="0.25">
      <c r="A176" t="s">
        <v>285</v>
      </c>
      <c r="D176" t="s">
        <v>563</v>
      </c>
    </row>
    <row r="177" spans="1:4" x14ac:dyDescent="0.25">
      <c r="A177" t="s">
        <v>286</v>
      </c>
      <c r="D177" t="s">
        <v>567</v>
      </c>
    </row>
    <row r="178" spans="1:4" x14ac:dyDescent="0.25">
      <c r="A178" t="s">
        <v>287</v>
      </c>
      <c r="D178" t="s">
        <v>568</v>
      </c>
    </row>
    <row r="179" spans="1:4" x14ac:dyDescent="0.25">
      <c r="A179" t="s">
        <v>288</v>
      </c>
      <c r="D179" t="s">
        <v>541</v>
      </c>
    </row>
    <row r="180" spans="1:4" x14ac:dyDescent="0.25">
      <c r="A180" t="s">
        <v>289</v>
      </c>
      <c r="D180" t="s">
        <v>557</v>
      </c>
    </row>
    <row r="181" spans="1:4" x14ac:dyDescent="0.25">
      <c r="A181" t="s">
        <v>290</v>
      </c>
      <c r="D181" t="s">
        <v>569</v>
      </c>
    </row>
    <row r="182" spans="1:4" x14ac:dyDescent="0.25">
      <c r="A182" t="s">
        <v>291</v>
      </c>
      <c r="D182" t="s">
        <v>537</v>
      </c>
    </row>
    <row r="183" spans="1:4" x14ac:dyDescent="0.25">
      <c r="A183" t="s">
        <v>292</v>
      </c>
      <c r="D183" t="s">
        <v>535</v>
      </c>
    </row>
  </sheetData>
  <conditionalFormatting sqref="G140:P140 R140:AJ140 AL140:AT140">
    <cfRule type="cellIs" dxfId="0" priority="1" operator="lessThan">
      <formula>0.7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9AAC9-EFB0-446F-B18D-B88013D26915}">
  <sheetPr>
    <outlinePr summaryBelow="0" summaryRight="0"/>
  </sheetPr>
  <dimension ref="A1:AT193"/>
  <sheetViews>
    <sheetView workbookViewId="0">
      <pane ySplit="1" topLeftCell="A2" activePane="bottomLeft" state="frozen"/>
      <selection activeCell="B12" sqref="B12"/>
      <selection pane="bottomLeft" activeCell="B12" sqref="B12"/>
    </sheetView>
  </sheetViews>
  <sheetFormatPr defaultColWidth="12.6328125" defaultRowHeight="15.75" customHeight="1" x14ac:dyDescent="0.25"/>
  <cols>
    <col min="2" max="2" width="16.6328125" bestFit="1" customWidth="1"/>
    <col min="3" max="3" width="31.08984375" bestFit="1" customWidth="1"/>
    <col min="4" max="5" width="31.08984375" customWidth="1"/>
    <col min="6" max="6" width="14" bestFit="1" customWidth="1"/>
    <col min="7" max="7" width="7.54296875" bestFit="1" customWidth="1"/>
    <col min="8" max="16" width="6.81640625" bestFit="1" customWidth="1"/>
    <col min="17" max="17" width="7.81640625" bestFit="1" customWidth="1"/>
    <col min="18" max="26" width="6.81640625" bestFit="1" customWidth="1"/>
    <col min="27" max="36" width="7.81640625" bestFit="1" customWidth="1"/>
    <col min="37" max="37" width="5.7265625" bestFit="1" customWidth="1"/>
    <col min="38" max="38" width="7.54296875" customWidth="1"/>
    <col min="39" max="45" width="5.7265625" bestFit="1" customWidth="1"/>
    <col min="46" max="51" width="18.90625" customWidth="1"/>
  </cols>
  <sheetData>
    <row r="1" spans="1:46" s="21" customFormat="1" ht="15.75" customHeight="1" x14ac:dyDescent="0.25">
      <c r="B1" s="22" t="s">
        <v>0</v>
      </c>
      <c r="C1" s="23" t="s">
        <v>1</v>
      </c>
      <c r="D1" s="23" t="s">
        <v>570</v>
      </c>
      <c r="E1" s="23" t="s">
        <v>571</v>
      </c>
      <c r="F1" s="23" t="s">
        <v>2</v>
      </c>
      <c r="G1" s="23" t="s">
        <v>4</v>
      </c>
      <c r="H1" s="24" t="s">
        <v>255</v>
      </c>
      <c r="I1" s="24" t="s">
        <v>256</v>
      </c>
      <c r="J1" s="24" t="s">
        <v>257</v>
      </c>
      <c r="K1" s="24" t="s">
        <v>258</v>
      </c>
      <c r="L1" s="24" t="s">
        <v>259</v>
      </c>
      <c r="M1" s="24" t="s">
        <v>260</v>
      </c>
      <c r="N1" s="24" t="s">
        <v>261</v>
      </c>
      <c r="O1" s="24" t="s">
        <v>262</v>
      </c>
      <c r="P1" s="24" t="s">
        <v>263</v>
      </c>
      <c r="Q1" s="24" t="s">
        <v>264</v>
      </c>
      <c r="R1" s="24" t="s">
        <v>265</v>
      </c>
      <c r="S1" s="24" t="s">
        <v>266</v>
      </c>
      <c r="T1" s="24" t="s">
        <v>267</v>
      </c>
      <c r="U1" s="24" t="s">
        <v>268</v>
      </c>
      <c r="V1" s="24" t="s">
        <v>269</v>
      </c>
      <c r="W1" s="24" t="s">
        <v>270</v>
      </c>
      <c r="X1" s="24" t="s">
        <v>271</v>
      </c>
      <c r="Y1" s="24" t="s">
        <v>272</v>
      </c>
      <c r="Z1" s="24" t="s">
        <v>273</v>
      </c>
      <c r="AA1" s="24" t="s">
        <v>274</v>
      </c>
      <c r="AB1" s="24" t="s">
        <v>275</v>
      </c>
      <c r="AC1" s="24" t="s">
        <v>276</v>
      </c>
      <c r="AD1" s="24" t="s">
        <v>277</v>
      </c>
      <c r="AE1" s="24" t="s">
        <v>278</v>
      </c>
      <c r="AF1" s="24" t="s">
        <v>279</v>
      </c>
      <c r="AG1" s="24" t="s">
        <v>280</v>
      </c>
      <c r="AH1" s="24" t="s">
        <v>281</v>
      </c>
      <c r="AI1" s="24" t="s">
        <v>282</v>
      </c>
      <c r="AJ1" s="24" t="s">
        <v>283</v>
      </c>
      <c r="AK1" s="24" t="s">
        <v>284</v>
      </c>
      <c r="AL1" s="24" t="s">
        <v>285</v>
      </c>
      <c r="AM1" s="24" t="s">
        <v>286</v>
      </c>
      <c r="AN1" s="24" t="s">
        <v>287</v>
      </c>
      <c r="AO1" s="24" t="s">
        <v>288</v>
      </c>
      <c r="AP1" s="24" t="s">
        <v>289</v>
      </c>
      <c r="AQ1" s="24" t="s">
        <v>290</v>
      </c>
      <c r="AR1" s="24" t="s">
        <v>291</v>
      </c>
      <c r="AS1" s="24" t="s">
        <v>292</v>
      </c>
      <c r="AT1" s="21" t="s">
        <v>293</v>
      </c>
    </row>
    <row r="2" spans="1:46" ht="15.75" customHeight="1" x14ac:dyDescent="0.25">
      <c r="A2">
        <v>1</v>
      </c>
      <c r="B2" s="4">
        <v>45802.60912893519</v>
      </c>
      <c r="C2" s="5" t="s">
        <v>196</v>
      </c>
      <c r="D2" s="5" t="str">
        <f>UPPER(Form_Responses13[[#This Row],[Nama Lengkap]])</f>
        <v>AHMAD ZIDANE SAPUTRA</v>
      </c>
      <c r="E2" s="5">
        <f>VLOOKUP(Form_Responses13[[#This Row],[Column1]],'Nilai Raport'!$B$2:$D$215,3,0)</f>
        <v>85.615384615384613</v>
      </c>
      <c r="F2" s="5" t="s">
        <v>56</v>
      </c>
      <c r="G2" s="5" t="s">
        <v>155</v>
      </c>
      <c r="H2" s="5">
        <v>3</v>
      </c>
      <c r="I2" s="5">
        <v>5</v>
      </c>
      <c r="J2" s="5">
        <v>3</v>
      </c>
      <c r="K2" s="5">
        <v>5</v>
      </c>
      <c r="L2" s="5">
        <v>4</v>
      </c>
      <c r="M2" s="5">
        <v>3</v>
      </c>
      <c r="N2" s="5">
        <v>3</v>
      </c>
      <c r="O2" s="5">
        <v>3</v>
      </c>
      <c r="P2" s="5">
        <v>5</v>
      </c>
      <c r="Q2" s="5">
        <v>4</v>
      </c>
      <c r="R2" s="5">
        <v>5</v>
      </c>
      <c r="S2" s="5">
        <v>3</v>
      </c>
      <c r="T2" s="5">
        <v>3</v>
      </c>
      <c r="U2" s="5">
        <v>5</v>
      </c>
      <c r="V2" s="5">
        <v>5</v>
      </c>
      <c r="W2" s="5">
        <v>4</v>
      </c>
      <c r="X2" s="5">
        <v>4</v>
      </c>
      <c r="Y2" s="5">
        <v>4</v>
      </c>
      <c r="Z2" s="5">
        <v>4</v>
      </c>
      <c r="AA2" s="5">
        <v>4</v>
      </c>
      <c r="AB2" s="5">
        <v>5</v>
      </c>
      <c r="AC2" s="5">
        <v>5</v>
      </c>
      <c r="AD2" s="5">
        <v>5</v>
      </c>
      <c r="AE2" s="5">
        <v>5</v>
      </c>
      <c r="AF2" s="5">
        <v>5</v>
      </c>
      <c r="AG2" s="5">
        <v>5</v>
      </c>
      <c r="AH2" s="5">
        <v>4</v>
      </c>
      <c r="AI2" s="5">
        <v>4</v>
      </c>
      <c r="AJ2" s="5">
        <v>5</v>
      </c>
      <c r="AK2" s="5">
        <v>5</v>
      </c>
      <c r="AL2" s="5">
        <v>4</v>
      </c>
      <c r="AM2" s="5">
        <v>5</v>
      </c>
      <c r="AN2" s="5">
        <v>4</v>
      </c>
      <c r="AO2" s="5">
        <v>5</v>
      </c>
      <c r="AP2" s="5">
        <v>4</v>
      </c>
      <c r="AQ2" s="5">
        <v>5</v>
      </c>
      <c r="AR2" s="5">
        <v>5</v>
      </c>
      <c r="AS2" s="6">
        <v>5</v>
      </c>
      <c r="AT2">
        <f>SUBTOTAL(9,Form_Responses13[[#This Row],[X1.1]:[Z.9]])</f>
        <v>164</v>
      </c>
    </row>
    <row r="3" spans="1:46" ht="15.75" customHeight="1" x14ac:dyDescent="0.25">
      <c r="A3">
        <v>2</v>
      </c>
      <c r="B3" s="7">
        <v>45802.838303715282</v>
      </c>
      <c r="C3" s="8" t="s">
        <v>201</v>
      </c>
      <c r="D3" s="8" t="str">
        <f>UPPER(Form_Responses13[[#This Row],[Nama Lengkap]])</f>
        <v>AISYAH LUTHFIAH</v>
      </c>
      <c r="E3" s="8">
        <f>VLOOKUP(Form_Responses13[[#This Row],[Column1]],'Nilai Raport'!$B$2:$D$215,3,0)</f>
        <v>84.92307692307692</v>
      </c>
      <c r="F3" s="8" t="s">
        <v>45</v>
      </c>
      <c r="G3" s="8" t="s">
        <v>155</v>
      </c>
      <c r="H3" s="8">
        <v>5</v>
      </c>
      <c r="I3" s="8">
        <v>5</v>
      </c>
      <c r="J3" s="8">
        <v>5</v>
      </c>
      <c r="K3" s="8">
        <v>5</v>
      </c>
      <c r="L3" s="8">
        <v>3</v>
      </c>
      <c r="M3" s="8">
        <v>1</v>
      </c>
      <c r="N3" s="8">
        <v>4</v>
      </c>
      <c r="O3" s="8">
        <v>4</v>
      </c>
      <c r="P3" s="8">
        <v>5</v>
      </c>
      <c r="Q3" s="8">
        <v>5</v>
      </c>
      <c r="R3" s="8">
        <v>3</v>
      </c>
      <c r="S3" s="8">
        <v>2</v>
      </c>
      <c r="T3" s="8">
        <v>3</v>
      </c>
      <c r="U3" s="8">
        <v>3</v>
      </c>
      <c r="V3" s="8">
        <v>5</v>
      </c>
      <c r="W3" s="8">
        <v>3</v>
      </c>
      <c r="X3" s="8">
        <v>4</v>
      </c>
      <c r="Y3" s="8">
        <v>3</v>
      </c>
      <c r="Z3" s="8">
        <v>4</v>
      </c>
      <c r="AA3" s="8">
        <v>4</v>
      </c>
      <c r="AB3" s="8">
        <v>4</v>
      </c>
      <c r="AC3" s="8">
        <v>4</v>
      </c>
      <c r="AD3" s="8">
        <v>5</v>
      </c>
      <c r="AE3" s="8">
        <v>5</v>
      </c>
      <c r="AF3" s="8">
        <v>4</v>
      </c>
      <c r="AG3" s="8">
        <v>5</v>
      </c>
      <c r="AH3" s="8">
        <v>4</v>
      </c>
      <c r="AI3" s="8">
        <v>5</v>
      </c>
      <c r="AJ3" s="8">
        <v>5</v>
      </c>
      <c r="AK3" s="8">
        <v>4</v>
      </c>
      <c r="AL3" s="8">
        <v>4</v>
      </c>
      <c r="AM3" s="8">
        <v>3</v>
      </c>
      <c r="AN3" s="8">
        <v>4</v>
      </c>
      <c r="AO3" s="8">
        <v>4</v>
      </c>
      <c r="AP3" s="8">
        <v>3</v>
      </c>
      <c r="AQ3" s="8">
        <v>4</v>
      </c>
      <c r="AR3" s="8">
        <v>4</v>
      </c>
      <c r="AS3" s="9">
        <v>5</v>
      </c>
      <c r="AT3">
        <f>SUBTOTAL(9,Form_Responses13[[#This Row],[X1.1]:[Z.9]])</f>
        <v>152</v>
      </c>
    </row>
    <row r="4" spans="1:46" ht="15.75" customHeight="1" x14ac:dyDescent="0.25">
      <c r="A4">
        <v>3</v>
      </c>
      <c r="B4" s="4">
        <v>45803.416909629625</v>
      </c>
      <c r="C4" s="5" t="s">
        <v>214</v>
      </c>
      <c r="D4" s="5" t="str">
        <f>UPPER(Form_Responses13[[#This Row],[Nama Lengkap]])</f>
        <v>ALYSSA SURYANINGSIH</v>
      </c>
      <c r="E4" s="5">
        <f>VLOOKUP(Form_Responses13[[#This Row],[Column1]],'Nilai Raport'!$B$2:$D$215,3,0)</f>
        <v>83.615384615384613</v>
      </c>
      <c r="F4" s="5" t="s">
        <v>45</v>
      </c>
      <c r="G4" s="5" t="s">
        <v>155</v>
      </c>
      <c r="H4" s="5">
        <v>3</v>
      </c>
      <c r="I4" s="5">
        <v>4</v>
      </c>
      <c r="J4" s="5">
        <v>4</v>
      </c>
      <c r="K4" s="5">
        <v>4</v>
      </c>
      <c r="L4" s="5">
        <v>3</v>
      </c>
      <c r="M4" s="5">
        <v>3</v>
      </c>
      <c r="N4" s="5">
        <v>3</v>
      </c>
      <c r="O4" s="5">
        <v>4</v>
      </c>
      <c r="P4" s="5">
        <v>4</v>
      </c>
      <c r="Q4" s="5">
        <v>4</v>
      </c>
      <c r="R4" s="5">
        <v>4</v>
      </c>
      <c r="S4" s="5">
        <v>4</v>
      </c>
      <c r="T4" s="5">
        <v>4</v>
      </c>
      <c r="U4" s="5">
        <v>4</v>
      </c>
      <c r="V4" s="5">
        <v>4</v>
      </c>
      <c r="W4" s="5">
        <v>4</v>
      </c>
      <c r="X4" s="5">
        <v>4</v>
      </c>
      <c r="Y4" s="5">
        <v>4</v>
      </c>
      <c r="Z4" s="5">
        <v>4</v>
      </c>
      <c r="AA4" s="5">
        <v>4</v>
      </c>
      <c r="AB4" s="5">
        <v>4</v>
      </c>
      <c r="AC4" s="5">
        <v>4</v>
      </c>
      <c r="AD4" s="5">
        <v>4</v>
      </c>
      <c r="AE4" s="5">
        <v>4</v>
      </c>
      <c r="AF4" s="5">
        <v>4</v>
      </c>
      <c r="AG4" s="5">
        <v>4</v>
      </c>
      <c r="AH4" s="5">
        <v>4</v>
      </c>
      <c r="AI4" s="5">
        <v>4</v>
      </c>
      <c r="AJ4" s="5">
        <v>4</v>
      </c>
      <c r="AK4" s="5">
        <v>4</v>
      </c>
      <c r="AL4" s="5">
        <v>4</v>
      </c>
      <c r="AM4" s="5">
        <v>4</v>
      </c>
      <c r="AN4" s="5">
        <v>4</v>
      </c>
      <c r="AO4" s="5">
        <v>4</v>
      </c>
      <c r="AP4" s="5">
        <v>4</v>
      </c>
      <c r="AQ4" s="5">
        <v>4</v>
      </c>
      <c r="AR4" s="5">
        <v>4</v>
      </c>
      <c r="AS4" s="6">
        <v>4</v>
      </c>
      <c r="AT4">
        <f>SUBTOTAL(9,Form_Responses13[[#This Row],[X1.1]:[Z.9]])</f>
        <v>148</v>
      </c>
    </row>
    <row r="5" spans="1:46" ht="15.75" customHeight="1" x14ac:dyDescent="0.25">
      <c r="A5">
        <v>4</v>
      </c>
      <c r="B5" s="7">
        <v>45800.737944884255</v>
      </c>
      <c r="C5" s="8" t="s">
        <v>572</v>
      </c>
      <c r="D5" s="8" t="str">
        <f>UPPER(Form_Responses13[[#This Row],[Nama Lengkap]])</f>
        <v>ANDINI INDAH NURAINI</v>
      </c>
      <c r="E5" s="8">
        <f>VLOOKUP(Form_Responses13[[#This Row],[Column1]],'Nilai Raport'!$B$2:$D$215,3,0)</f>
        <v>83.92307692307692</v>
      </c>
      <c r="F5" s="8" t="s">
        <v>45</v>
      </c>
      <c r="G5" s="8" t="s">
        <v>155</v>
      </c>
      <c r="H5" s="8">
        <v>5</v>
      </c>
      <c r="I5" s="8">
        <v>5</v>
      </c>
      <c r="J5" s="8">
        <v>5</v>
      </c>
      <c r="K5" s="8">
        <v>5</v>
      </c>
      <c r="L5" s="8">
        <v>4</v>
      </c>
      <c r="M5" s="8">
        <v>4</v>
      </c>
      <c r="N5" s="8">
        <v>4</v>
      </c>
      <c r="O5" s="8">
        <v>5</v>
      </c>
      <c r="P5" s="8">
        <v>5</v>
      </c>
      <c r="Q5" s="8">
        <v>5</v>
      </c>
      <c r="R5" s="8">
        <v>4</v>
      </c>
      <c r="S5" s="8">
        <v>3</v>
      </c>
      <c r="T5" s="8">
        <v>3</v>
      </c>
      <c r="U5" s="8">
        <v>4</v>
      </c>
      <c r="V5" s="8">
        <v>4</v>
      </c>
      <c r="W5" s="8">
        <v>3</v>
      </c>
      <c r="X5" s="8">
        <v>4</v>
      </c>
      <c r="Y5" s="8">
        <v>3</v>
      </c>
      <c r="Z5" s="8">
        <v>4</v>
      </c>
      <c r="AA5" s="8">
        <v>4</v>
      </c>
      <c r="AB5" s="8">
        <v>5</v>
      </c>
      <c r="AC5" s="8">
        <v>5</v>
      </c>
      <c r="AD5" s="8">
        <v>4</v>
      </c>
      <c r="AE5" s="8">
        <v>5</v>
      </c>
      <c r="AF5" s="8">
        <v>5</v>
      </c>
      <c r="AG5" s="8">
        <v>3</v>
      </c>
      <c r="AH5" s="8">
        <v>5</v>
      </c>
      <c r="AI5" s="8">
        <v>5</v>
      </c>
      <c r="AJ5" s="8">
        <v>4</v>
      </c>
      <c r="AK5" s="8">
        <v>4</v>
      </c>
      <c r="AL5" s="8">
        <v>5</v>
      </c>
      <c r="AM5" s="8">
        <v>3</v>
      </c>
      <c r="AN5" s="8">
        <v>4</v>
      </c>
      <c r="AO5" s="8">
        <v>4</v>
      </c>
      <c r="AP5" s="8">
        <v>4</v>
      </c>
      <c r="AQ5" s="8">
        <v>5</v>
      </c>
      <c r="AR5" s="8">
        <v>5</v>
      </c>
      <c r="AS5" s="9">
        <v>5</v>
      </c>
      <c r="AT5">
        <f>SUBTOTAL(9,Form_Responses13[[#This Row],[X1.1]:[Z.9]])</f>
        <v>163</v>
      </c>
    </row>
    <row r="6" spans="1:46" ht="15.75" customHeight="1" x14ac:dyDescent="0.25">
      <c r="A6">
        <v>5</v>
      </c>
      <c r="B6" s="4">
        <v>45803.211412152777</v>
      </c>
      <c r="C6" s="5" t="s">
        <v>202</v>
      </c>
      <c r="D6" s="5" t="str">
        <f>UPPER(Form_Responses13[[#This Row],[Nama Lengkap]])</f>
        <v>ANEZKA MADHU NINDIRA</v>
      </c>
      <c r="E6" s="5">
        <f>VLOOKUP(Form_Responses13[[#This Row],[Column1]],'Nilai Raport'!$B$2:$D$215,3,0)</f>
        <v>85.307692307692307</v>
      </c>
      <c r="F6" s="5" t="s">
        <v>45</v>
      </c>
      <c r="G6" s="5" t="s">
        <v>155</v>
      </c>
      <c r="H6" s="5">
        <v>3</v>
      </c>
      <c r="I6" s="5">
        <v>4</v>
      </c>
      <c r="J6" s="5">
        <v>4</v>
      </c>
      <c r="K6" s="5">
        <v>3</v>
      </c>
      <c r="L6" s="5">
        <v>2</v>
      </c>
      <c r="M6" s="5">
        <v>4</v>
      </c>
      <c r="N6" s="5">
        <v>3</v>
      </c>
      <c r="O6" s="5">
        <v>4</v>
      </c>
      <c r="P6" s="5">
        <v>4</v>
      </c>
      <c r="Q6" s="5">
        <v>3</v>
      </c>
      <c r="R6" s="5">
        <v>4</v>
      </c>
      <c r="S6" s="5">
        <v>3</v>
      </c>
      <c r="T6" s="5">
        <v>4</v>
      </c>
      <c r="U6" s="5">
        <v>5</v>
      </c>
      <c r="V6" s="5">
        <v>4</v>
      </c>
      <c r="W6" s="5">
        <v>4</v>
      </c>
      <c r="X6" s="5">
        <v>3</v>
      </c>
      <c r="Y6" s="5">
        <v>5</v>
      </c>
      <c r="Z6" s="5">
        <v>4</v>
      </c>
      <c r="AA6" s="5">
        <v>4</v>
      </c>
      <c r="AB6" s="5">
        <v>4</v>
      </c>
      <c r="AC6" s="5">
        <v>4</v>
      </c>
      <c r="AD6" s="5">
        <v>4</v>
      </c>
      <c r="AE6" s="5">
        <v>4</v>
      </c>
      <c r="AF6" s="5">
        <v>5</v>
      </c>
      <c r="AG6" s="5">
        <v>4</v>
      </c>
      <c r="AH6" s="5">
        <v>5</v>
      </c>
      <c r="AI6" s="5">
        <v>4</v>
      </c>
      <c r="AJ6" s="5">
        <v>4</v>
      </c>
      <c r="AK6" s="5">
        <v>4</v>
      </c>
      <c r="AL6" s="5">
        <v>4</v>
      </c>
      <c r="AM6" s="5">
        <v>3</v>
      </c>
      <c r="AN6" s="5">
        <v>5</v>
      </c>
      <c r="AO6" s="5">
        <v>4</v>
      </c>
      <c r="AP6" s="5">
        <v>5</v>
      </c>
      <c r="AQ6" s="5">
        <v>5</v>
      </c>
      <c r="AR6" s="5">
        <v>3</v>
      </c>
      <c r="AS6" s="6">
        <v>5</v>
      </c>
      <c r="AT6">
        <f>SUBTOTAL(9,Form_Responses13[[#This Row],[X1.1]:[Z.9]])</f>
        <v>150</v>
      </c>
    </row>
    <row r="7" spans="1:46" s="25" customFormat="1" ht="15.75" customHeight="1" x14ac:dyDescent="0.25">
      <c r="A7" s="25">
        <v>6</v>
      </c>
      <c r="B7" s="29">
        <v>45800.567151157404</v>
      </c>
      <c r="C7" s="30" t="s">
        <v>343</v>
      </c>
      <c r="D7" s="30" t="str">
        <f>UPPER(Form_Responses13[[#This Row],[Nama Lengkap]])</f>
        <v>AURA AZZURA MUNZIR</v>
      </c>
      <c r="E7" s="30">
        <f>VLOOKUP(Form_Responses13[[#This Row],[Column1]],'Nilai Raport'!$B$2:$D$215,3,0)</f>
        <v>84.461538461538467</v>
      </c>
      <c r="F7" s="30" t="s">
        <v>45</v>
      </c>
      <c r="G7" s="30" t="s">
        <v>155</v>
      </c>
      <c r="H7" s="30">
        <v>4</v>
      </c>
      <c r="I7" s="30">
        <v>4</v>
      </c>
      <c r="J7" s="30">
        <v>4</v>
      </c>
      <c r="K7" s="30">
        <v>4</v>
      </c>
      <c r="L7" s="30">
        <v>3</v>
      </c>
      <c r="M7" s="30">
        <v>2</v>
      </c>
      <c r="N7" s="30">
        <v>4</v>
      </c>
      <c r="O7" s="30">
        <v>4</v>
      </c>
      <c r="P7" s="30">
        <v>4</v>
      </c>
      <c r="Q7" s="30">
        <v>3</v>
      </c>
      <c r="R7" s="30">
        <v>4</v>
      </c>
      <c r="S7" s="30">
        <v>4</v>
      </c>
      <c r="T7" s="30">
        <v>4</v>
      </c>
      <c r="U7" s="30">
        <v>4</v>
      </c>
      <c r="V7" s="30">
        <v>4</v>
      </c>
      <c r="W7" s="30">
        <v>4</v>
      </c>
      <c r="X7" s="30">
        <v>4</v>
      </c>
      <c r="Y7" s="30">
        <v>4</v>
      </c>
      <c r="Z7" s="30">
        <v>4</v>
      </c>
      <c r="AA7" s="30">
        <v>4</v>
      </c>
      <c r="AB7" s="30">
        <v>4</v>
      </c>
      <c r="AC7" s="30">
        <v>4</v>
      </c>
      <c r="AD7" s="30">
        <v>4</v>
      </c>
      <c r="AE7" s="30">
        <v>4</v>
      </c>
      <c r="AF7" s="30">
        <v>4</v>
      </c>
      <c r="AG7" s="30">
        <v>4</v>
      </c>
      <c r="AH7" s="30">
        <v>4</v>
      </c>
      <c r="AI7" s="30">
        <v>4</v>
      </c>
      <c r="AJ7" s="30">
        <v>4</v>
      </c>
      <c r="AK7" s="30">
        <v>4</v>
      </c>
      <c r="AL7" s="30">
        <v>4</v>
      </c>
      <c r="AM7" s="30">
        <v>4</v>
      </c>
      <c r="AN7" s="30">
        <v>4</v>
      </c>
      <c r="AO7" s="30">
        <v>4</v>
      </c>
      <c r="AP7" s="30">
        <v>4</v>
      </c>
      <c r="AQ7" s="30">
        <v>4</v>
      </c>
      <c r="AR7" s="30">
        <v>4</v>
      </c>
      <c r="AS7" s="31">
        <v>4</v>
      </c>
      <c r="AT7" s="25">
        <f>SUBTOTAL(9,Form_Responses13[[#This Row],[X1.1]:[Z.9]])</f>
        <v>148</v>
      </c>
    </row>
    <row r="8" spans="1:46" ht="15.75" customHeight="1" x14ac:dyDescent="0.25">
      <c r="A8">
        <v>7</v>
      </c>
      <c r="B8" s="4">
        <v>45800.586663229165</v>
      </c>
      <c r="C8" s="5" t="s">
        <v>573</v>
      </c>
      <c r="D8" s="5" t="str">
        <f>UPPER(Form_Responses13[[#This Row],[Nama Lengkap]])</f>
        <v>CAHYA RAHMADEWI</v>
      </c>
      <c r="E8" s="5">
        <f>VLOOKUP(Form_Responses13[[#This Row],[Column1]],'Nilai Raport'!$B$2:$D$215,3,0)</f>
        <v>84.84615384615384</v>
      </c>
      <c r="F8" s="5" t="s">
        <v>45</v>
      </c>
      <c r="G8" s="5" t="s">
        <v>155</v>
      </c>
      <c r="H8" s="5">
        <v>3</v>
      </c>
      <c r="I8" s="5">
        <v>4</v>
      </c>
      <c r="J8" s="5">
        <v>4</v>
      </c>
      <c r="K8" s="5">
        <v>3</v>
      </c>
      <c r="L8" s="5">
        <v>2</v>
      </c>
      <c r="M8" s="5">
        <v>3</v>
      </c>
      <c r="N8" s="5">
        <v>3</v>
      </c>
      <c r="O8" s="5">
        <v>4</v>
      </c>
      <c r="P8" s="5">
        <v>5</v>
      </c>
      <c r="Q8" s="5">
        <v>5</v>
      </c>
      <c r="R8" s="5">
        <v>5</v>
      </c>
      <c r="S8" s="5">
        <v>5</v>
      </c>
      <c r="T8" s="5">
        <v>5</v>
      </c>
      <c r="U8" s="5">
        <v>5</v>
      </c>
      <c r="V8" s="5">
        <v>5</v>
      </c>
      <c r="W8" s="5">
        <v>4</v>
      </c>
      <c r="X8" s="5">
        <v>4</v>
      </c>
      <c r="Y8" s="5">
        <v>4</v>
      </c>
      <c r="Z8" s="5">
        <v>3</v>
      </c>
      <c r="AA8" s="5">
        <v>4</v>
      </c>
      <c r="AB8" s="5">
        <v>3</v>
      </c>
      <c r="AC8" s="5">
        <v>4</v>
      </c>
      <c r="AD8" s="5">
        <v>4</v>
      </c>
      <c r="AE8" s="5">
        <v>4</v>
      </c>
      <c r="AF8" s="5">
        <v>4</v>
      </c>
      <c r="AG8" s="5">
        <v>5</v>
      </c>
      <c r="AH8" s="5">
        <v>5</v>
      </c>
      <c r="AI8" s="5">
        <v>5</v>
      </c>
      <c r="AJ8" s="5">
        <v>5</v>
      </c>
      <c r="AK8" s="5">
        <v>4</v>
      </c>
      <c r="AL8" s="5">
        <v>5</v>
      </c>
      <c r="AM8" s="5">
        <v>4</v>
      </c>
      <c r="AN8" s="5">
        <v>4</v>
      </c>
      <c r="AO8" s="5">
        <v>4</v>
      </c>
      <c r="AP8" s="5">
        <v>4</v>
      </c>
      <c r="AQ8" s="5">
        <v>5</v>
      </c>
      <c r="AR8" s="5">
        <v>5</v>
      </c>
      <c r="AS8" s="6">
        <v>5</v>
      </c>
      <c r="AT8">
        <f>SUBTOTAL(9,Form_Responses13[[#This Row],[X1.1]:[Z.9]])</f>
        <v>159</v>
      </c>
    </row>
    <row r="9" spans="1:46" s="32" customFormat="1" ht="15.75" customHeight="1" x14ac:dyDescent="0.25">
      <c r="A9" s="32">
        <v>8</v>
      </c>
      <c r="B9" s="33">
        <v>45800.564757106476</v>
      </c>
      <c r="C9" s="34" t="s">
        <v>154</v>
      </c>
      <c r="D9" s="34" t="str">
        <f>UPPER(Form_Responses13[[#This Row],[Nama Lengkap]])</f>
        <v>CEISHYA REGITA CAHYANI</v>
      </c>
      <c r="E9" s="34">
        <f>VLOOKUP(Form_Responses13[[#This Row],[Column1]],'Nilai Raport'!$B$2:$D$215,3,0)</f>
        <v>86.15384615384616</v>
      </c>
      <c r="F9" s="34" t="s">
        <v>45</v>
      </c>
      <c r="G9" s="34" t="s">
        <v>155</v>
      </c>
      <c r="H9" s="34">
        <v>5</v>
      </c>
      <c r="I9" s="34">
        <v>5</v>
      </c>
      <c r="J9" s="34">
        <v>5</v>
      </c>
      <c r="K9" s="34">
        <v>5</v>
      </c>
      <c r="L9" s="34">
        <v>5</v>
      </c>
      <c r="M9" s="34">
        <v>5</v>
      </c>
      <c r="N9" s="34">
        <v>5</v>
      </c>
      <c r="O9" s="34">
        <v>5</v>
      </c>
      <c r="P9" s="34">
        <v>5</v>
      </c>
      <c r="Q9" s="34">
        <v>5</v>
      </c>
      <c r="R9" s="34">
        <v>5</v>
      </c>
      <c r="S9" s="34">
        <v>5</v>
      </c>
      <c r="T9" s="34">
        <v>5</v>
      </c>
      <c r="U9" s="34">
        <v>5</v>
      </c>
      <c r="V9" s="34">
        <v>5</v>
      </c>
      <c r="W9" s="34">
        <v>5</v>
      </c>
      <c r="X9" s="34">
        <v>5</v>
      </c>
      <c r="Y9" s="34">
        <v>5</v>
      </c>
      <c r="Z9" s="34">
        <v>5</v>
      </c>
      <c r="AA9" s="34">
        <v>5</v>
      </c>
      <c r="AB9" s="34">
        <v>5</v>
      </c>
      <c r="AC9" s="34">
        <v>5</v>
      </c>
      <c r="AD9" s="34">
        <v>4</v>
      </c>
      <c r="AE9" s="34">
        <v>5</v>
      </c>
      <c r="AF9" s="34">
        <v>5</v>
      </c>
      <c r="AG9" s="34">
        <v>5</v>
      </c>
      <c r="AH9" s="34">
        <v>5</v>
      </c>
      <c r="AI9" s="34">
        <v>5</v>
      </c>
      <c r="AJ9" s="34">
        <v>5</v>
      </c>
      <c r="AK9" s="34">
        <v>4</v>
      </c>
      <c r="AL9" s="34">
        <v>5</v>
      </c>
      <c r="AM9" s="34">
        <v>5</v>
      </c>
      <c r="AN9" s="34">
        <v>5</v>
      </c>
      <c r="AO9" s="34">
        <v>5</v>
      </c>
      <c r="AP9" s="34">
        <v>5</v>
      </c>
      <c r="AQ9" s="34">
        <v>5</v>
      </c>
      <c r="AR9" s="34">
        <v>4</v>
      </c>
      <c r="AS9" s="35">
        <v>5</v>
      </c>
      <c r="AT9" s="32">
        <f>SUBTOTAL(9,Form_Responses13[[#This Row],[X1.1]:[Z.9]])</f>
        <v>187</v>
      </c>
    </row>
    <row r="10" spans="1:46" s="25" customFormat="1" ht="15.75" customHeight="1" x14ac:dyDescent="0.25">
      <c r="A10" s="25">
        <v>9</v>
      </c>
      <c r="B10" s="26">
        <v>45800.584817974537</v>
      </c>
      <c r="C10" s="27" t="s">
        <v>173</v>
      </c>
      <c r="D10" s="27" t="str">
        <f>UPPER(Form_Responses13[[#This Row],[Nama Lengkap]])</f>
        <v>CLARISSA HABLIANA</v>
      </c>
      <c r="E10" s="27">
        <f>VLOOKUP(Form_Responses13[[#This Row],[Column1]],'Nilai Raport'!$B$2:$D$215,3,0)</f>
        <v>84.538461538461533</v>
      </c>
      <c r="F10" s="27" t="s">
        <v>45</v>
      </c>
      <c r="G10" s="27" t="s">
        <v>155</v>
      </c>
      <c r="H10" s="27">
        <v>4</v>
      </c>
      <c r="I10" s="27">
        <v>3</v>
      </c>
      <c r="J10" s="27">
        <v>3</v>
      </c>
      <c r="K10" s="27">
        <v>3</v>
      </c>
      <c r="L10" s="27">
        <v>3</v>
      </c>
      <c r="M10" s="27">
        <v>4</v>
      </c>
      <c r="N10" s="27">
        <v>4</v>
      </c>
      <c r="O10" s="27">
        <v>3</v>
      </c>
      <c r="P10" s="27">
        <v>3</v>
      </c>
      <c r="Q10" s="27">
        <v>3</v>
      </c>
      <c r="R10" s="27">
        <v>3</v>
      </c>
      <c r="S10" s="27">
        <v>3</v>
      </c>
      <c r="T10" s="27">
        <v>3</v>
      </c>
      <c r="U10" s="27">
        <v>3</v>
      </c>
      <c r="V10" s="27">
        <v>3</v>
      </c>
      <c r="W10" s="27">
        <v>3</v>
      </c>
      <c r="X10" s="27">
        <v>3</v>
      </c>
      <c r="Y10" s="27">
        <v>3</v>
      </c>
      <c r="Z10" s="27">
        <v>3</v>
      </c>
      <c r="AA10" s="27">
        <v>3</v>
      </c>
      <c r="AB10" s="27">
        <v>3</v>
      </c>
      <c r="AC10" s="27">
        <v>3</v>
      </c>
      <c r="AD10" s="27">
        <v>3</v>
      </c>
      <c r="AE10" s="27">
        <v>3</v>
      </c>
      <c r="AF10" s="27">
        <v>3</v>
      </c>
      <c r="AG10" s="27">
        <v>3</v>
      </c>
      <c r="AH10" s="27">
        <v>3</v>
      </c>
      <c r="AI10" s="27">
        <v>3</v>
      </c>
      <c r="AJ10" s="27">
        <v>3</v>
      </c>
      <c r="AK10" s="27">
        <v>3</v>
      </c>
      <c r="AL10" s="27">
        <v>3</v>
      </c>
      <c r="AM10" s="27">
        <v>3</v>
      </c>
      <c r="AN10" s="27">
        <v>3</v>
      </c>
      <c r="AO10" s="27">
        <v>3</v>
      </c>
      <c r="AP10" s="27">
        <v>3</v>
      </c>
      <c r="AQ10" s="27">
        <v>3</v>
      </c>
      <c r="AR10" s="27">
        <v>3</v>
      </c>
      <c r="AS10" s="28">
        <v>3</v>
      </c>
      <c r="AT10" s="25">
        <f>SUBTOTAL(9,Form_Responses13[[#This Row],[X1.1]:[Z.9]])</f>
        <v>117</v>
      </c>
    </row>
    <row r="11" spans="1:46" ht="15.75" customHeight="1" x14ac:dyDescent="0.25">
      <c r="A11">
        <v>10</v>
      </c>
      <c r="B11" s="7">
        <v>45800.684464479171</v>
      </c>
      <c r="C11" s="8" t="s">
        <v>574</v>
      </c>
      <c r="D11" s="8" t="str">
        <f>UPPER(Form_Responses13[[#This Row],[Nama Lengkap]])</f>
        <v>DIAN KHAIRA MAULIDENA RITSY</v>
      </c>
      <c r="E11" s="8">
        <f>VLOOKUP(Form_Responses13[[#This Row],[Column1]],'Nilai Raport'!$B$2:$D$215,3,0)</f>
        <v>84.84615384615384</v>
      </c>
      <c r="F11" s="8" t="s">
        <v>45</v>
      </c>
      <c r="G11" s="8" t="s">
        <v>155</v>
      </c>
      <c r="H11" s="8">
        <v>5</v>
      </c>
      <c r="I11" s="8">
        <v>5</v>
      </c>
      <c r="J11" s="8">
        <v>5</v>
      </c>
      <c r="K11" s="8">
        <v>5</v>
      </c>
      <c r="L11" s="8">
        <v>3</v>
      </c>
      <c r="M11" s="8">
        <v>3</v>
      </c>
      <c r="N11" s="8">
        <v>5</v>
      </c>
      <c r="O11" s="8">
        <v>5</v>
      </c>
      <c r="P11" s="8">
        <v>4</v>
      </c>
      <c r="Q11" s="8">
        <v>5</v>
      </c>
      <c r="R11" s="8">
        <v>5</v>
      </c>
      <c r="S11" s="8">
        <v>5</v>
      </c>
      <c r="T11" s="8">
        <v>5</v>
      </c>
      <c r="U11" s="8">
        <v>4</v>
      </c>
      <c r="V11" s="8">
        <v>5</v>
      </c>
      <c r="W11" s="8">
        <v>3</v>
      </c>
      <c r="X11" s="8">
        <v>4</v>
      </c>
      <c r="Y11" s="8">
        <v>5</v>
      </c>
      <c r="Z11" s="8">
        <v>4</v>
      </c>
      <c r="AA11" s="8">
        <v>4</v>
      </c>
      <c r="AB11" s="8">
        <v>4</v>
      </c>
      <c r="AC11" s="8">
        <v>5</v>
      </c>
      <c r="AD11" s="8">
        <v>4</v>
      </c>
      <c r="AE11" s="8">
        <v>5</v>
      </c>
      <c r="AF11" s="8">
        <v>5</v>
      </c>
      <c r="AG11" s="8">
        <v>4</v>
      </c>
      <c r="AH11" s="8">
        <v>5</v>
      </c>
      <c r="AI11" s="8">
        <v>5</v>
      </c>
      <c r="AJ11" s="8">
        <v>5</v>
      </c>
      <c r="AK11" s="8">
        <v>4</v>
      </c>
      <c r="AL11" s="8">
        <v>4</v>
      </c>
      <c r="AM11" s="8">
        <v>3</v>
      </c>
      <c r="AN11" s="8">
        <v>5</v>
      </c>
      <c r="AO11" s="8">
        <v>5</v>
      </c>
      <c r="AP11" s="8">
        <v>4</v>
      </c>
      <c r="AQ11" s="8">
        <v>5</v>
      </c>
      <c r="AR11" s="8">
        <v>5</v>
      </c>
      <c r="AS11" s="9">
        <v>5</v>
      </c>
      <c r="AT11">
        <f>SUBTOTAL(9,Form_Responses13[[#This Row],[X1.1]:[Z.9]])</f>
        <v>171</v>
      </c>
    </row>
    <row r="12" spans="1:46" s="32" customFormat="1" ht="15.75" customHeight="1" x14ac:dyDescent="0.25">
      <c r="A12" s="32">
        <v>11</v>
      </c>
      <c r="B12" s="36">
        <v>45800.577043726851</v>
      </c>
      <c r="C12" s="37" t="s">
        <v>167</v>
      </c>
      <c r="D12" s="37" t="str">
        <f>UPPER(Form_Responses13[[#This Row],[Nama Lengkap]])</f>
        <v>EIGHITA OLYVIA SURYA</v>
      </c>
      <c r="E12" s="37">
        <f>VLOOKUP(Form_Responses13[[#This Row],[Column1]],'Nilai Raport'!$B$2:$D$215,3,0)</f>
        <v>84</v>
      </c>
      <c r="F12" s="37" t="s">
        <v>45</v>
      </c>
      <c r="G12" s="37" t="s">
        <v>155</v>
      </c>
      <c r="H12" s="37">
        <v>4</v>
      </c>
      <c r="I12" s="37">
        <v>4</v>
      </c>
      <c r="J12" s="37">
        <v>4</v>
      </c>
      <c r="K12" s="37">
        <v>4</v>
      </c>
      <c r="L12" s="37">
        <v>3</v>
      </c>
      <c r="M12" s="37">
        <v>3</v>
      </c>
      <c r="N12" s="37">
        <v>4</v>
      </c>
      <c r="O12" s="37">
        <v>4</v>
      </c>
      <c r="P12" s="37">
        <v>4</v>
      </c>
      <c r="Q12" s="37">
        <v>4</v>
      </c>
      <c r="R12" s="37">
        <v>4</v>
      </c>
      <c r="S12" s="37">
        <v>4</v>
      </c>
      <c r="T12" s="37">
        <v>4</v>
      </c>
      <c r="U12" s="37">
        <v>4</v>
      </c>
      <c r="V12" s="37">
        <v>4</v>
      </c>
      <c r="W12" s="37">
        <v>4</v>
      </c>
      <c r="X12" s="37">
        <v>4</v>
      </c>
      <c r="Y12" s="37">
        <v>4</v>
      </c>
      <c r="Z12" s="37">
        <v>4</v>
      </c>
      <c r="AA12" s="37">
        <v>4</v>
      </c>
      <c r="AB12" s="37">
        <v>4</v>
      </c>
      <c r="AC12" s="37">
        <v>4</v>
      </c>
      <c r="AD12" s="37">
        <v>5</v>
      </c>
      <c r="AE12" s="37">
        <v>4</v>
      </c>
      <c r="AF12" s="37">
        <v>4</v>
      </c>
      <c r="AG12" s="37">
        <v>4</v>
      </c>
      <c r="AH12" s="37">
        <v>4</v>
      </c>
      <c r="AI12" s="37">
        <v>4</v>
      </c>
      <c r="AJ12" s="37">
        <v>4</v>
      </c>
      <c r="AK12" s="37">
        <v>4</v>
      </c>
      <c r="AL12" s="37">
        <v>3</v>
      </c>
      <c r="AM12" s="37">
        <v>4</v>
      </c>
      <c r="AN12" s="37">
        <v>4</v>
      </c>
      <c r="AO12" s="37">
        <v>4</v>
      </c>
      <c r="AP12" s="37">
        <v>4</v>
      </c>
      <c r="AQ12" s="37">
        <v>4</v>
      </c>
      <c r="AR12" s="37">
        <v>4</v>
      </c>
      <c r="AS12" s="38">
        <v>4</v>
      </c>
      <c r="AT12" s="32">
        <f>SUBTOTAL(9,Form_Responses13[[#This Row],[X1.1]:[Z.9]])</f>
        <v>150</v>
      </c>
    </row>
    <row r="13" spans="1:46" ht="15.75" customHeight="1" x14ac:dyDescent="0.25">
      <c r="A13">
        <v>12</v>
      </c>
      <c r="B13" s="7">
        <v>45803.418845046297</v>
      </c>
      <c r="C13" s="8" t="s">
        <v>316</v>
      </c>
      <c r="D13" s="8" t="str">
        <f>UPPER(Form_Responses13[[#This Row],[Nama Lengkap]])</f>
        <v>EPHRAIM ALEXANDER TAMPUBOLON</v>
      </c>
      <c r="E13" s="8">
        <f>VLOOKUP(Form_Responses13[[#This Row],[Column1]],'Nilai Raport'!$B$2:$D$215,3,0)</f>
        <v>86.384615384615387</v>
      </c>
      <c r="F13" s="8" t="s">
        <v>56</v>
      </c>
      <c r="G13" s="8" t="s">
        <v>155</v>
      </c>
      <c r="H13" s="8">
        <v>5</v>
      </c>
      <c r="I13" s="8">
        <v>5</v>
      </c>
      <c r="J13" s="8">
        <v>5</v>
      </c>
      <c r="K13" s="8">
        <v>3</v>
      </c>
      <c r="L13" s="8">
        <v>3</v>
      </c>
      <c r="M13" s="8">
        <v>5</v>
      </c>
      <c r="N13" s="8">
        <v>4</v>
      </c>
      <c r="O13" s="8">
        <v>4</v>
      </c>
      <c r="P13" s="8">
        <v>4</v>
      </c>
      <c r="Q13" s="8">
        <v>5</v>
      </c>
      <c r="R13" s="8">
        <v>4</v>
      </c>
      <c r="S13" s="8">
        <v>4</v>
      </c>
      <c r="T13" s="8">
        <v>4</v>
      </c>
      <c r="U13" s="8">
        <v>4</v>
      </c>
      <c r="V13" s="8">
        <v>4</v>
      </c>
      <c r="W13" s="8">
        <v>2</v>
      </c>
      <c r="X13" s="8">
        <v>4</v>
      </c>
      <c r="Y13" s="8">
        <v>3</v>
      </c>
      <c r="Z13" s="8">
        <v>4</v>
      </c>
      <c r="AA13" s="8">
        <v>4</v>
      </c>
      <c r="AB13" s="8">
        <v>3</v>
      </c>
      <c r="AC13" s="8">
        <v>4</v>
      </c>
      <c r="AD13" s="8">
        <v>5</v>
      </c>
      <c r="AE13" s="8">
        <v>4</v>
      </c>
      <c r="AF13" s="8">
        <v>4</v>
      </c>
      <c r="AG13" s="8">
        <v>4</v>
      </c>
      <c r="AH13" s="8">
        <v>4</v>
      </c>
      <c r="AI13" s="8">
        <v>4</v>
      </c>
      <c r="AJ13" s="8">
        <v>5</v>
      </c>
      <c r="AK13" s="8">
        <v>4</v>
      </c>
      <c r="AL13" s="8">
        <v>4</v>
      </c>
      <c r="AM13" s="8">
        <v>3</v>
      </c>
      <c r="AN13" s="8">
        <v>4</v>
      </c>
      <c r="AO13" s="8">
        <v>4</v>
      </c>
      <c r="AP13" s="8">
        <v>4</v>
      </c>
      <c r="AQ13" s="8">
        <v>4</v>
      </c>
      <c r="AR13" s="8">
        <v>4</v>
      </c>
      <c r="AS13" s="9">
        <v>4</v>
      </c>
      <c r="AT13">
        <f>SUBTOTAL(9,Form_Responses13[[#This Row],[X1.1]:[Z.9]])</f>
        <v>152</v>
      </c>
    </row>
    <row r="14" spans="1:46" ht="15.75" customHeight="1" x14ac:dyDescent="0.25">
      <c r="A14">
        <v>13</v>
      </c>
      <c r="B14" s="4">
        <v>45803.410821261576</v>
      </c>
      <c r="C14" s="5" t="s">
        <v>575</v>
      </c>
      <c r="D14" s="5" t="str">
        <f>UPPER(Form_Responses13[[#This Row],[Nama Lengkap]])</f>
        <v>HUMAIRA ALBINA DYAH ADJIM</v>
      </c>
      <c r="E14" s="5">
        <f>VLOOKUP(Form_Responses13[[#This Row],[Column1]],'Nilai Raport'!$B$2:$D$215,3,0)</f>
        <v>84.461538461538467</v>
      </c>
      <c r="F14" s="5" t="s">
        <v>45</v>
      </c>
      <c r="G14" s="5" t="s">
        <v>155</v>
      </c>
      <c r="H14" s="5">
        <v>4</v>
      </c>
      <c r="I14" s="5">
        <v>5</v>
      </c>
      <c r="J14" s="5">
        <v>5</v>
      </c>
      <c r="K14" s="5">
        <v>5</v>
      </c>
      <c r="L14" s="5">
        <v>3</v>
      </c>
      <c r="M14" s="5">
        <v>4</v>
      </c>
      <c r="N14" s="5">
        <v>4</v>
      </c>
      <c r="O14" s="5">
        <v>4</v>
      </c>
      <c r="P14" s="5">
        <v>4</v>
      </c>
      <c r="Q14" s="5">
        <v>4</v>
      </c>
      <c r="R14" s="5">
        <v>4</v>
      </c>
      <c r="S14" s="5">
        <v>5</v>
      </c>
      <c r="T14" s="5">
        <v>5</v>
      </c>
      <c r="U14" s="5">
        <v>5</v>
      </c>
      <c r="V14" s="5">
        <v>4</v>
      </c>
      <c r="W14" s="5">
        <v>4</v>
      </c>
      <c r="X14" s="5">
        <v>4</v>
      </c>
      <c r="Y14" s="5">
        <v>4</v>
      </c>
      <c r="Z14" s="5">
        <v>4</v>
      </c>
      <c r="AA14" s="5">
        <v>5</v>
      </c>
      <c r="AB14" s="5">
        <v>4</v>
      </c>
      <c r="AC14" s="5">
        <v>4</v>
      </c>
      <c r="AD14" s="5">
        <v>4</v>
      </c>
      <c r="AE14" s="5">
        <v>4</v>
      </c>
      <c r="AF14" s="5">
        <v>4</v>
      </c>
      <c r="AG14" s="5">
        <v>5</v>
      </c>
      <c r="AH14" s="5">
        <v>5</v>
      </c>
      <c r="AI14" s="5">
        <v>4</v>
      </c>
      <c r="AJ14" s="5">
        <v>5</v>
      </c>
      <c r="AK14" s="5">
        <v>4</v>
      </c>
      <c r="AL14" s="5">
        <v>5</v>
      </c>
      <c r="AM14" s="5">
        <v>3</v>
      </c>
      <c r="AN14" s="5">
        <v>5</v>
      </c>
      <c r="AO14" s="5">
        <v>5</v>
      </c>
      <c r="AP14" s="5">
        <v>3</v>
      </c>
      <c r="AQ14" s="5">
        <v>5</v>
      </c>
      <c r="AR14" s="5">
        <v>5</v>
      </c>
      <c r="AS14" s="6">
        <v>5</v>
      </c>
      <c r="AT14">
        <f>SUBTOTAL(9,Form_Responses13[[#This Row],[X1.1]:[Z.9]])</f>
        <v>165</v>
      </c>
    </row>
    <row r="15" spans="1:46" s="25" customFormat="1" ht="15.75" customHeight="1" x14ac:dyDescent="0.25">
      <c r="A15" s="25">
        <v>14</v>
      </c>
      <c r="B15" s="29">
        <v>45800.600423495373</v>
      </c>
      <c r="C15" s="30" t="s">
        <v>576</v>
      </c>
      <c r="D15" s="30" t="str">
        <f>UPPER(Form_Responses13[[#This Row],[Nama Lengkap]])</f>
        <v>ISNI PUTRI LAILA</v>
      </c>
      <c r="E15" s="30">
        <f>VLOOKUP(Form_Responses13[[#This Row],[Column1]],'Nilai Raport'!$B$2:$D$215,3,0)</f>
        <v>84.84615384615384</v>
      </c>
      <c r="F15" s="30" t="s">
        <v>45</v>
      </c>
      <c r="G15" s="30" t="s">
        <v>155</v>
      </c>
      <c r="H15" s="30">
        <v>4</v>
      </c>
      <c r="I15" s="30">
        <v>4</v>
      </c>
      <c r="J15" s="30">
        <v>4</v>
      </c>
      <c r="K15" s="30">
        <v>4</v>
      </c>
      <c r="L15" s="30">
        <v>4</v>
      </c>
      <c r="M15" s="30">
        <v>2</v>
      </c>
      <c r="N15" s="30">
        <v>4</v>
      </c>
      <c r="O15" s="30">
        <v>4</v>
      </c>
      <c r="P15" s="30">
        <v>4</v>
      </c>
      <c r="Q15" s="30">
        <v>4</v>
      </c>
      <c r="R15" s="30">
        <v>4</v>
      </c>
      <c r="S15" s="30">
        <v>4</v>
      </c>
      <c r="T15" s="30">
        <v>4</v>
      </c>
      <c r="U15" s="30">
        <v>4</v>
      </c>
      <c r="V15" s="30">
        <v>4</v>
      </c>
      <c r="W15" s="30">
        <v>3</v>
      </c>
      <c r="X15" s="30">
        <v>4</v>
      </c>
      <c r="Y15" s="30">
        <v>4</v>
      </c>
      <c r="Z15" s="30">
        <v>4</v>
      </c>
      <c r="AA15" s="30">
        <v>4</v>
      </c>
      <c r="AB15" s="30">
        <v>4</v>
      </c>
      <c r="AC15" s="30">
        <v>4</v>
      </c>
      <c r="AD15" s="30">
        <v>4</v>
      </c>
      <c r="AE15" s="30">
        <v>4</v>
      </c>
      <c r="AF15" s="30">
        <v>3</v>
      </c>
      <c r="AG15" s="30">
        <v>4</v>
      </c>
      <c r="AH15" s="30">
        <v>4</v>
      </c>
      <c r="AI15" s="30">
        <v>4</v>
      </c>
      <c r="AJ15" s="30">
        <v>4</v>
      </c>
      <c r="AK15" s="30">
        <v>4</v>
      </c>
      <c r="AL15" s="30">
        <v>4</v>
      </c>
      <c r="AM15" s="30">
        <v>3</v>
      </c>
      <c r="AN15" s="30">
        <v>4</v>
      </c>
      <c r="AO15" s="30">
        <v>4</v>
      </c>
      <c r="AP15" s="30">
        <v>4</v>
      </c>
      <c r="AQ15" s="30">
        <v>4</v>
      </c>
      <c r="AR15" s="30">
        <v>4</v>
      </c>
      <c r="AS15" s="31">
        <v>4</v>
      </c>
      <c r="AT15" s="25">
        <f>SUBTOTAL(9,Form_Responses13[[#This Row],[X1.1]:[Z.9]])</f>
        <v>147</v>
      </c>
    </row>
    <row r="16" spans="1:46" ht="15.75" customHeight="1" x14ac:dyDescent="0.25">
      <c r="A16">
        <v>15</v>
      </c>
      <c r="B16" s="4">
        <v>45803.416714826388</v>
      </c>
      <c r="C16" s="5" t="s">
        <v>577</v>
      </c>
      <c r="D16" s="5" t="str">
        <f>UPPER(Form_Responses13[[#This Row],[Nama Lengkap]])</f>
        <v>JASMINE ANANDA KAHFI</v>
      </c>
      <c r="E16" s="5">
        <f>VLOOKUP(Form_Responses13[[#This Row],[Column1]],'Nilai Raport'!$B$2:$D$215,3,0)</f>
        <v>85.538461538461533</v>
      </c>
      <c r="F16" s="5" t="s">
        <v>45</v>
      </c>
      <c r="G16" s="5" t="s">
        <v>155</v>
      </c>
      <c r="H16" s="5">
        <v>5</v>
      </c>
      <c r="I16" s="5">
        <v>5</v>
      </c>
      <c r="J16" s="5">
        <v>5</v>
      </c>
      <c r="K16" s="5">
        <v>5</v>
      </c>
      <c r="L16" s="5">
        <v>5</v>
      </c>
      <c r="M16" s="5">
        <v>5</v>
      </c>
      <c r="N16" s="5">
        <v>5</v>
      </c>
      <c r="O16" s="5">
        <v>5</v>
      </c>
      <c r="P16" s="5">
        <v>5</v>
      </c>
      <c r="Q16" s="5">
        <v>5</v>
      </c>
      <c r="R16" s="5">
        <v>3</v>
      </c>
      <c r="S16" s="5">
        <v>3</v>
      </c>
      <c r="T16" s="5">
        <v>3</v>
      </c>
      <c r="U16" s="5">
        <v>5</v>
      </c>
      <c r="V16" s="5">
        <v>5</v>
      </c>
      <c r="W16" s="5">
        <v>5</v>
      </c>
      <c r="X16" s="5">
        <v>5</v>
      </c>
      <c r="Y16" s="5">
        <v>5</v>
      </c>
      <c r="Z16" s="5">
        <v>5</v>
      </c>
      <c r="AA16" s="5">
        <v>5</v>
      </c>
      <c r="AB16" s="5">
        <v>5</v>
      </c>
      <c r="AC16" s="5">
        <v>5</v>
      </c>
      <c r="AD16" s="5">
        <v>5</v>
      </c>
      <c r="AE16" s="5">
        <v>5</v>
      </c>
      <c r="AF16" s="5">
        <v>5</v>
      </c>
      <c r="AG16" s="5">
        <v>5</v>
      </c>
      <c r="AH16" s="5">
        <v>5</v>
      </c>
      <c r="AI16" s="5">
        <v>5</v>
      </c>
      <c r="AJ16" s="5">
        <v>5</v>
      </c>
      <c r="AK16" s="5">
        <v>5</v>
      </c>
      <c r="AL16" s="5">
        <v>4</v>
      </c>
      <c r="AM16" s="5">
        <v>4</v>
      </c>
      <c r="AN16" s="5">
        <v>5</v>
      </c>
      <c r="AO16" s="5">
        <v>5</v>
      </c>
      <c r="AP16" s="5">
        <v>3</v>
      </c>
      <c r="AQ16" s="5">
        <v>4</v>
      </c>
      <c r="AR16" s="5">
        <v>5</v>
      </c>
      <c r="AS16" s="6">
        <v>5</v>
      </c>
      <c r="AT16">
        <f>SUBTOTAL(9,Form_Responses13[[#This Row],[X1.1]:[Z.9]])</f>
        <v>179</v>
      </c>
    </row>
    <row r="17" spans="1:46" ht="15.75" customHeight="1" x14ac:dyDescent="0.25">
      <c r="A17">
        <v>16</v>
      </c>
      <c r="B17" s="7">
        <v>45800.899711782404</v>
      </c>
      <c r="C17" s="8" t="s">
        <v>578</v>
      </c>
      <c r="D17" s="8" t="str">
        <f>UPPER(Form_Responses13[[#This Row],[Nama Lengkap]])</f>
        <v>KAYLA JULIATAMA</v>
      </c>
      <c r="E17" s="8">
        <f>VLOOKUP(Form_Responses13[[#This Row],[Column1]],'Nilai Raport'!$B$2:$D$215,3,0)</f>
        <v>84.92307692307692</v>
      </c>
      <c r="F17" s="8" t="s">
        <v>45</v>
      </c>
      <c r="G17" s="8" t="s">
        <v>155</v>
      </c>
      <c r="H17" s="8">
        <v>4</v>
      </c>
      <c r="I17" s="8">
        <v>4</v>
      </c>
      <c r="J17" s="8">
        <v>4</v>
      </c>
      <c r="K17" s="8">
        <v>4</v>
      </c>
      <c r="L17" s="8">
        <v>2</v>
      </c>
      <c r="M17" s="8">
        <v>3</v>
      </c>
      <c r="N17" s="8">
        <v>4</v>
      </c>
      <c r="O17" s="8">
        <v>4</v>
      </c>
      <c r="P17" s="8">
        <v>4</v>
      </c>
      <c r="Q17" s="8">
        <v>4</v>
      </c>
      <c r="R17" s="8">
        <v>4</v>
      </c>
      <c r="S17" s="8">
        <v>4</v>
      </c>
      <c r="T17" s="8">
        <v>4</v>
      </c>
      <c r="U17" s="8">
        <v>3</v>
      </c>
      <c r="V17" s="8">
        <v>4</v>
      </c>
      <c r="W17" s="8">
        <v>3</v>
      </c>
      <c r="X17" s="8">
        <v>4</v>
      </c>
      <c r="Y17" s="8">
        <v>4</v>
      </c>
      <c r="Z17" s="8">
        <v>4</v>
      </c>
      <c r="AA17" s="8">
        <v>4</v>
      </c>
      <c r="AB17" s="8">
        <v>3</v>
      </c>
      <c r="AC17" s="8">
        <v>4</v>
      </c>
      <c r="AD17" s="8">
        <v>4</v>
      </c>
      <c r="AE17" s="8">
        <v>4</v>
      </c>
      <c r="AF17" s="8">
        <v>4</v>
      </c>
      <c r="AG17" s="8">
        <v>4</v>
      </c>
      <c r="AH17" s="8">
        <v>4</v>
      </c>
      <c r="AI17" s="8">
        <v>4</v>
      </c>
      <c r="AJ17" s="8">
        <v>4</v>
      </c>
      <c r="AK17" s="8">
        <v>4</v>
      </c>
      <c r="AL17" s="8">
        <v>4</v>
      </c>
      <c r="AM17" s="8">
        <v>3</v>
      </c>
      <c r="AN17" s="8">
        <v>4</v>
      </c>
      <c r="AO17" s="8">
        <v>4</v>
      </c>
      <c r="AP17" s="8">
        <v>4</v>
      </c>
      <c r="AQ17" s="8">
        <v>4</v>
      </c>
      <c r="AR17" s="8">
        <v>4</v>
      </c>
      <c r="AS17" s="9">
        <v>4</v>
      </c>
      <c r="AT17">
        <f>SUBTOTAL(9,Form_Responses13[[#This Row],[X1.1]:[Z.9]])</f>
        <v>145</v>
      </c>
    </row>
    <row r="18" spans="1:46" ht="15.75" customHeight="1" x14ac:dyDescent="0.25">
      <c r="A18">
        <v>17</v>
      </c>
      <c r="B18" s="4">
        <v>45800.600886608794</v>
      </c>
      <c r="C18" s="5" t="s">
        <v>579</v>
      </c>
      <c r="D18" s="5" t="str">
        <f>UPPER(Form_Responses13[[#This Row],[Nama Lengkap]])</f>
        <v>KEYSIA SINDI NOVITASARI</v>
      </c>
      <c r="E18" s="5">
        <f>VLOOKUP(Form_Responses13[[#This Row],[Column1]],'Nilai Raport'!$B$2:$D$215,3,0)</f>
        <v>84.84615384615384</v>
      </c>
      <c r="F18" s="5" t="s">
        <v>45</v>
      </c>
      <c r="G18" s="5" t="s">
        <v>155</v>
      </c>
      <c r="H18" s="5">
        <v>5</v>
      </c>
      <c r="I18" s="5">
        <v>4</v>
      </c>
      <c r="J18" s="5">
        <v>4</v>
      </c>
      <c r="K18" s="5">
        <v>3</v>
      </c>
      <c r="L18" s="5">
        <v>3</v>
      </c>
      <c r="M18" s="5">
        <v>3</v>
      </c>
      <c r="N18" s="5">
        <v>3</v>
      </c>
      <c r="O18" s="5">
        <v>4</v>
      </c>
      <c r="P18" s="5">
        <v>3</v>
      </c>
      <c r="Q18" s="5">
        <v>4</v>
      </c>
      <c r="R18" s="5">
        <v>4</v>
      </c>
      <c r="S18" s="5">
        <v>4</v>
      </c>
      <c r="T18" s="5">
        <v>5</v>
      </c>
      <c r="U18" s="5">
        <v>4</v>
      </c>
      <c r="V18" s="5">
        <v>4</v>
      </c>
      <c r="W18" s="5">
        <v>4</v>
      </c>
      <c r="X18" s="5">
        <v>4</v>
      </c>
      <c r="Y18" s="5">
        <v>4</v>
      </c>
      <c r="Z18" s="5">
        <v>4</v>
      </c>
      <c r="AA18" s="5">
        <v>4</v>
      </c>
      <c r="AB18" s="5">
        <v>4</v>
      </c>
      <c r="AC18" s="5">
        <v>4</v>
      </c>
      <c r="AD18" s="5">
        <v>4</v>
      </c>
      <c r="AE18" s="5">
        <v>4</v>
      </c>
      <c r="AF18" s="5">
        <v>4</v>
      </c>
      <c r="AG18" s="5">
        <v>5</v>
      </c>
      <c r="AH18" s="5">
        <v>4</v>
      </c>
      <c r="AI18" s="5">
        <v>4</v>
      </c>
      <c r="AJ18" s="5">
        <v>4</v>
      </c>
      <c r="AK18" s="5">
        <v>4</v>
      </c>
      <c r="AL18" s="5">
        <v>4</v>
      </c>
      <c r="AM18" s="5">
        <v>3</v>
      </c>
      <c r="AN18" s="5">
        <v>4</v>
      </c>
      <c r="AO18" s="5">
        <v>4</v>
      </c>
      <c r="AP18" s="5">
        <v>4</v>
      </c>
      <c r="AQ18" s="5">
        <v>4</v>
      </c>
      <c r="AR18" s="5">
        <v>5</v>
      </c>
      <c r="AS18" s="6">
        <v>5</v>
      </c>
      <c r="AT18">
        <f>SUBTOTAL(9,Form_Responses13[[#This Row],[X1.1]:[Z.9]])</f>
        <v>151</v>
      </c>
    </row>
    <row r="19" spans="1:46" ht="15.75" customHeight="1" x14ac:dyDescent="0.25">
      <c r="A19">
        <v>18</v>
      </c>
      <c r="B19" s="7">
        <v>45800.820722893521</v>
      </c>
      <c r="C19" s="8" t="s">
        <v>580</v>
      </c>
      <c r="D19" s="8" t="str">
        <f>UPPER(Form_Responses13[[#This Row],[Nama Lengkap]])</f>
        <v>KEYSIA SYAKIEB</v>
      </c>
      <c r="E19" s="8">
        <f>VLOOKUP(Form_Responses13[[#This Row],[Column1]],'Nilai Raport'!$B$2:$D$215,3,0)</f>
        <v>86</v>
      </c>
      <c r="F19" s="8" t="s">
        <v>45</v>
      </c>
      <c r="G19" s="8" t="s">
        <v>155</v>
      </c>
      <c r="H19" s="8">
        <v>5</v>
      </c>
      <c r="I19" s="8">
        <v>5</v>
      </c>
      <c r="J19" s="8">
        <v>5</v>
      </c>
      <c r="K19" s="8">
        <v>4</v>
      </c>
      <c r="L19" s="8">
        <v>3</v>
      </c>
      <c r="M19" s="8">
        <v>3</v>
      </c>
      <c r="N19" s="8">
        <v>5</v>
      </c>
      <c r="O19" s="8">
        <v>5</v>
      </c>
      <c r="P19" s="8">
        <v>5</v>
      </c>
      <c r="Q19" s="8">
        <v>5</v>
      </c>
      <c r="R19" s="8">
        <v>5</v>
      </c>
      <c r="S19" s="8">
        <v>3</v>
      </c>
      <c r="T19" s="8">
        <v>4</v>
      </c>
      <c r="U19" s="8">
        <v>4</v>
      </c>
      <c r="V19" s="8">
        <v>4</v>
      </c>
      <c r="W19" s="8">
        <v>3</v>
      </c>
      <c r="X19" s="8">
        <v>4</v>
      </c>
      <c r="Y19" s="8">
        <v>3</v>
      </c>
      <c r="Z19" s="8">
        <v>4</v>
      </c>
      <c r="AA19" s="8">
        <v>4</v>
      </c>
      <c r="AB19" s="8">
        <v>4</v>
      </c>
      <c r="AC19" s="8">
        <v>4</v>
      </c>
      <c r="AD19" s="8">
        <v>5</v>
      </c>
      <c r="AE19" s="8">
        <v>4</v>
      </c>
      <c r="AF19" s="8">
        <v>4</v>
      </c>
      <c r="AG19" s="8">
        <v>5</v>
      </c>
      <c r="AH19" s="8">
        <v>5</v>
      </c>
      <c r="AI19" s="8">
        <v>4</v>
      </c>
      <c r="AJ19" s="8">
        <v>5</v>
      </c>
      <c r="AK19" s="8">
        <v>5</v>
      </c>
      <c r="AL19" s="8">
        <v>3</v>
      </c>
      <c r="AM19" s="8">
        <v>4</v>
      </c>
      <c r="AN19" s="8">
        <v>5</v>
      </c>
      <c r="AO19" s="8">
        <v>5</v>
      </c>
      <c r="AP19" s="8">
        <v>4</v>
      </c>
      <c r="AQ19" s="8">
        <v>4</v>
      </c>
      <c r="AR19" s="8">
        <v>5</v>
      </c>
      <c r="AS19" s="9">
        <v>5</v>
      </c>
      <c r="AT19">
        <f>SUBTOTAL(9,Form_Responses13[[#This Row],[X1.1]:[Z.9]])</f>
        <v>163</v>
      </c>
    </row>
    <row r="20" spans="1:46" s="32" customFormat="1" ht="15.75" customHeight="1" x14ac:dyDescent="0.25">
      <c r="A20" s="32">
        <v>19</v>
      </c>
      <c r="B20" s="36">
        <v>45803.417144467589</v>
      </c>
      <c r="C20" s="37" t="s">
        <v>215</v>
      </c>
      <c r="D20" s="37" t="str">
        <f>UPPER(Form_Responses13[[#This Row],[Nama Lengkap]])</f>
        <v>KHARIN MALOKA</v>
      </c>
      <c r="E20" s="37">
        <f>VLOOKUP(Form_Responses13[[#This Row],[Column1]],'Nilai Raport'!$B$2:$D$215,3,0)</f>
        <v>84.307692307692307</v>
      </c>
      <c r="F20" s="37" t="s">
        <v>45</v>
      </c>
      <c r="G20" s="37" t="s">
        <v>155</v>
      </c>
      <c r="H20" s="37">
        <v>4</v>
      </c>
      <c r="I20" s="37">
        <v>4</v>
      </c>
      <c r="J20" s="37">
        <v>4</v>
      </c>
      <c r="K20" s="37">
        <v>4</v>
      </c>
      <c r="L20" s="37">
        <v>4</v>
      </c>
      <c r="M20" s="37">
        <v>4</v>
      </c>
      <c r="N20" s="37">
        <v>4</v>
      </c>
      <c r="O20" s="37">
        <v>4</v>
      </c>
      <c r="P20" s="37">
        <v>4</v>
      </c>
      <c r="Q20" s="37">
        <v>4</v>
      </c>
      <c r="R20" s="37">
        <v>4</v>
      </c>
      <c r="S20" s="37">
        <v>3</v>
      </c>
      <c r="T20" s="37">
        <v>4</v>
      </c>
      <c r="U20" s="37">
        <v>4</v>
      </c>
      <c r="V20" s="37">
        <v>4</v>
      </c>
      <c r="W20" s="37">
        <v>4</v>
      </c>
      <c r="X20" s="37">
        <v>4</v>
      </c>
      <c r="Y20" s="37">
        <v>3</v>
      </c>
      <c r="Z20" s="37">
        <v>4</v>
      </c>
      <c r="AA20" s="37">
        <v>4</v>
      </c>
      <c r="AB20" s="37">
        <v>4</v>
      </c>
      <c r="AC20" s="37">
        <v>4</v>
      </c>
      <c r="AD20" s="37">
        <v>4</v>
      </c>
      <c r="AE20" s="37">
        <v>4</v>
      </c>
      <c r="AF20" s="37">
        <v>4</v>
      </c>
      <c r="AG20" s="37">
        <v>3</v>
      </c>
      <c r="AH20" s="37">
        <v>4</v>
      </c>
      <c r="AI20" s="37">
        <v>4</v>
      </c>
      <c r="AJ20" s="37">
        <v>4</v>
      </c>
      <c r="AK20" s="37">
        <v>4</v>
      </c>
      <c r="AL20" s="37">
        <v>4</v>
      </c>
      <c r="AM20" s="37">
        <v>4</v>
      </c>
      <c r="AN20" s="37">
        <v>4</v>
      </c>
      <c r="AO20" s="37">
        <v>4</v>
      </c>
      <c r="AP20" s="37">
        <v>4</v>
      </c>
      <c r="AQ20" s="37">
        <v>4</v>
      </c>
      <c r="AR20" s="37">
        <v>4</v>
      </c>
      <c r="AS20" s="38">
        <v>4</v>
      </c>
      <c r="AT20" s="32">
        <f>SUBTOTAL(9,Form_Responses13[[#This Row],[X1.1]:[Z.9]])</f>
        <v>149</v>
      </c>
    </row>
    <row r="21" spans="1:46" s="32" customFormat="1" ht="15.75" customHeight="1" x14ac:dyDescent="0.25">
      <c r="A21" s="32">
        <v>20</v>
      </c>
      <c r="B21" s="33">
        <v>45803.416408923615</v>
      </c>
      <c r="C21" s="34" t="s">
        <v>211</v>
      </c>
      <c r="D21" s="34" t="str">
        <f>UPPER(Form_Responses13[[#This Row],[Nama Lengkap]])</f>
        <v>LEDYA ANJANI</v>
      </c>
      <c r="E21" s="34">
        <f>VLOOKUP(Form_Responses13[[#This Row],[Column1]],'Nilai Raport'!$B$2:$D$215,3,0)</f>
        <v>84.15384615384616</v>
      </c>
      <c r="F21" s="34" t="s">
        <v>45</v>
      </c>
      <c r="G21" s="34" t="s">
        <v>155</v>
      </c>
      <c r="H21" s="34">
        <v>3</v>
      </c>
      <c r="I21" s="34">
        <v>4</v>
      </c>
      <c r="J21" s="34">
        <v>4</v>
      </c>
      <c r="K21" s="34">
        <v>4</v>
      </c>
      <c r="L21" s="34">
        <v>4</v>
      </c>
      <c r="M21" s="34">
        <v>4</v>
      </c>
      <c r="N21" s="34">
        <v>4</v>
      </c>
      <c r="O21" s="34">
        <v>4</v>
      </c>
      <c r="P21" s="34">
        <v>4</v>
      </c>
      <c r="Q21" s="34">
        <v>4</v>
      </c>
      <c r="R21" s="34">
        <v>3</v>
      </c>
      <c r="S21" s="34">
        <v>3</v>
      </c>
      <c r="T21" s="34">
        <v>4</v>
      </c>
      <c r="U21" s="34">
        <v>4</v>
      </c>
      <c r="V21" s="34">
        <v>4</v>
      </c>
      <c r="W21" s="34">
        <v>4</v>
      </c>
      <c r="X21" s="34">
        <v>4</v>
      </c>
      <c r="Y21" s="34">
        <v>4</v>
      </c>
      <c r="Z21" s="34">
        <v>4</v>
      </c>
      <c r="AA21" s="34">
        <v>4</v>
      </c>
      <c r="AB21" s="34">
        <v>4</v>
      </c>
      <c r="AC21" s="34">
        <v>4</v>
      </c>
      <c r="AD21" s="34">
        <v>3</v>
      </c>
      <c r="AE21" s="34">
        <v>4</v>
      </c>
      <c r="AF21" s="34">
        <v>4</v>
      </c>
      <c r="AG21" s="34">
        <v>4</v>
      </c>
      <c r="AH21" s="34">
        <v>4</v>
      </c>
      <c r="AI21" s="34">
        <v>4</v>
      </c>
      <c r="AJ21" s="34">
        <v>4</v>
      </c>
      <c r="AK21" s="34">
        <v>4</v>
      </c>
      <c r="AL21" s="34">
        <v>4</v>
      </c>
      <c r="AM21" s="34">
        <v>4</v>
      </c>
      <c r="AN21" s="34">
        <v>4</v>
      </c>
      <c r="AO21" s="34">
        <v>4</v>
      </c>
      <c r="AP21" s="34">
        <v>3</v>
      </c>
      <c r="AQ21" s="34">
        <v>4</v>
      </c>
      <c r="AR21" s="34">
        <v>4</v>
      </c>
      <c r="AS21" s="35">
        <v>4</v>
      </c>
      <c r="AT21" s="32">
        <f>SUBTOTAL(9,Form_Responses13[[#This Row],[X1.1]:[Z.9]])</f>
        <v>147</v>
      </c>
    </row>
    <row r="22" spans="1:46" ht="12.5" x14ac:dyDescent="0.25">
      <c r="A22">
        <v>21</v>
      </c>
      <c r="B22" s="4">
        <v>45803.415673703705</v>
      </c>
      <c r="C22" s="5" t="s">
        <v>210</v>
      </c>
      <c r="D22" s="5" t="str">
        <f>UPPER(Form_Responses13[[#This Row],[Nama Lengkap]])</f>
        <v>MUNTY ANINDITA DWIRAHAYU</v>
      </c>
      <c r="E22" s="5">
        <f>VLOOKUP(Form_Responses13[[#This Row],[Column1]],'Nilai Raport'!$B$2:$D$215,3,0)</f>
        <v>86.07692307692308</v>
      </c>
      <c r="F22" s="5" t="s">
        <v>45</v>
      </c>
      <c r="G22" s="5" t="s">
        <v>155</v>
      </c>
      <c r="H22" s="5">
        <v>4</v>
      </c>
      <c r="I22" s="5">
        <v>4</v>
      </c>
      <c r="J22" s="5">
        <v>4</v>
      </c>
      <c r="K22" s="5">
        <v>5</v>
      </c>
      <c r="L22" s="5">
        <v>4</v>
      </c>
      <c r="M22" s="5">
        <v>3</v>
      </c>
      <c r="N22" s="5">
        <v>5</v>
      </c>
      <c r="O22" s="5">
        <v>5</v>
      </c>
      <c r="P22" s="5">
        <v>5</v>
      </c>
      <c r="Q22" s="5">
        <v>5</v>
      </c>
      <c r="R22" s="5">
        <v>4</v>
      </c>
      <c r="S22" s="5">
        <v>4</v>
      </c>
      <c r="T22" s="5">
        <v>3</v>
      </c>
      <c r="U22" s="5">
        <v>4</v>
      </c>
      <c r="V22" s="5">
        <v>5</v>
      </c>
      <c r="W22" s="5">
        <v>5</v>
      </c>
      <c r="X22" s="5">
        <v>4</v>
      </c>
      <c r="Y22" s="5">
        <v>4</v>
      </c>
      <c r="Z22" s="5">
        <v>4</v>
      </c>
      <c r="AA22" s="5">
        <v>4</v>
      </c>
      <c r="AB22" s="5">
        <v>3</v>
      </c>
      <c r="AC22" s="5">
        <v>4</v>
      </c>
      <c r="AD22" s="5">
        <v>4</v>
      </c>
      <c r="AE22" s="5">
        <v>4</v>
      </c>
      <c r="AF22" s="5">
        <v>4</v>
      </c>
      <c r="AG22" s="5">
        <v>4</v>
      </c>
      <c r="AH22" s="5">
        <v>4</v>
      </c>
      <c r="AI22" s="5">
        <v>4</v>
      </c>
      <c r="AJ22" s="5">
        <v>4</v>
      </c>
      <c r="AK22" s="5">
        <v>4</v>
      </c>
      <c r="AL22" s="5">
        <v>4</v>
      </c>
      <c r="AM22" s="5">
        <v>4</v>
      </c>
      <c r="AN22" s="5">
        <v>4</v>
      </c>
      <c r="AO22" s="5">
        <v>4</v>
      </c>
      <c r="AP22" s="5">
        <v>4</v>
      </c>
      <c r="AQ22" s="5">
        <v>5</v>
      </c>
      <c r="AR22" s="5">
        <v>4</v>
      </c>
      <c r="AS22" s="6">
        <v>5</v>
      </c>
      <c r="AT22">
        <f>SUBTOTAL(9,Form_Responses13[[#This Row],[X1.1]:[Z.9]])</f>
        <v>158</v>
      </c>
    </row>
    <row r="23" spans="1:46" ht="12.5" x14ac:dyDescent="0.25">
      <c r="A23">
        <v>22</v>
      </c>
      <c r="B23" s="7">
        <v>45801.820546157411</v>
      </c>
      <c r="C23" s="8" t="s">
        <v>581</v>
      </c>
      <c r="D23" s="8" t="str">
        <f>UPPER(Form_Responses13[[#This Row],[Nama Lengkap]])</f>
        <v>NADINE ADINDA KAHFI</v>
      </c>
      <c r="E23" s="8">
        <f>VLOOKUP(Form_Responses13[[#This Row],[Column1]],'Nilai Raport'!$B$2:$D$215,3,0)</f>
        <v>85.84615384615384</v>
      </c>
      <c r="F23" s="8" t="s">
        <v>45</v>
      </c>
      <c r="G23" s="8" t="s">
        <v>155</v>
      </c>
      <c r="H23" s="8">
        <v>4</v>
      </c>
      <c r="I23" s="8">
        <v>4</v>
      </c>
      <c r="J23" s="8">
        <v>5</v>
      </c>
      <c r="K23" s="8">
        <v>4</v>
      </c>
      <c r="L23" s="8">
        <v>3</v>
      </c>
      <c r="M23" s="8">
        <v>4</v>
      </c>
      <c r="N23" s="8">
        <v>5</v>
      </c>
      <c r="O23" s="8">
        <v>5</v>
      </c>
      <c r="P23" s="8">
        <v>4</v>
      </c>
      <c r="Q23" s="8">
        <v>5</v>
      </c>
      <c r="R23" s="8">
        <v>3</v>
      </c>
      <c r="S23" s="8">
        <v>3</v>
      </c>
      <c r="T23" s="8">
        <v>2</v>
      </c>
      <c r="U23" s="8">
        <v>3</v>
      </c>
      <c r="V23" s="8">
        <v>4</v>
      </c>
      <c r="W23" s="8">
        <v>3</v>
      </c>
      <c r="X23" s="8">
        <v>4</v>
      </c>
      <c r="Y23" s="8">
        <v>3</v>
      </c>
      <c r="Z23" s="8">
        <v>3</v>
      </c>
      <c r="AA23" s="8">
        <v>4</v>
      </c>
      <c r="AB23" s="8">
        <v>3</v>
      </c>
      <c r="AC23" s="8">
        <v>4</v>
      </c>
      <c r="AD23" s="8">
        <v>4</v>
      </c>
      <c r="AE23" s="8">
        <v>4</v>
      </c>
      <c r="AF23" s="8">
        <v>4</v>
      </c>
      <c r="AG23" s="8">
        <v>5</v>
      </c>
      <c r="AH23" s="8">
        <v>5</v>
      </c>
      <c r="AI23" s="8">
        <v>3</v>
      </c>
      <c r="AJ23" s="8">
        <v>4</v>
      </c>
      <c r="AK23" s="8">
        <v>4</v>
      </c>
      <c r="AL23" s="8">
        <v>4</v>
      </c>
      <c r="AM23" s="8">
        <v>4</v>
      </c>
      <c r="AN23" s="8">
        <v>3</v>
      </c>
      <c r="AO23" s="8">
        <v>4</v>
      </c>
      <c r="AP23" s="8">
        <v>3</v>
      </c>
      <c r="AQ23" s="8">
        <v>5</v>
      </c>
      <c r="AR23" s="8">
        <v>5</v>
      </c>
      <c r="AS23" s="9">
        <v>5</v>
      </c>
      <c r="AT23">
        <f>SUBTOTAL(9,Form_Responses13[[#This Row],[X1.1]:[Z.9]])</f>
        <v>148</v>
      </c>
    </row>
    <row r="24" spans="1:46" s="25" customFormat="1" ht="12.5" x14ac:dyDescent="0.25">
      <c r="A24" s="25">
        <v>23</v>
      </c>
      <c r="B24" s="26">
        <v>45803.303106747684</v>
      </c>
      <c r="C24" s="27" t="s">
        <v>205</v>
      </c>
      <c r="D24" s="27" t="str">
        <f>UPPER(Form_Responses13[[#This Row],[Nama Lengkap]])</f>
        <v>NAFISAH ANGGUN KINASIH</v>
      </c>
      <c r="E24" s="27">
        <f>VLOOKUP(Form_Responses13[[#This Row],[Column1]],'Nilai Raport'!$B$2:$D$215,3,0)</f>
        <v>85.84615384615384</v>
      </c>
      <c r="F24" s="27" t="s">
        <v>45</v>
      </c>
      <c r="G24" s="27" t="s">
        <v>155</v>
      </c>
      <c r="H24" s="27">
        <v>3</v>
      </c>
      <c r="I24" s="27">
        <v>4</v>
      </c>
      <c r="J24" s="27">
        <v>3</v>
      </c>
      <c r="K24" s="27">
        <v>4</v>
      </c>
      <c r="L24" s="27">
        <v>3</v>
      </c>
      <c r="M24" s="27">
        <v>3</v>
      </c>
      <c r="N24" s="27">
        <v>3</v>
      </c>
      <c r="O24" s="27">
        <v>3</v>
      </c>
      <c r="P24" s="27">
        <v>5</v>
      </c>
      <c r="Q24" s="27">
        <v>4</v>
      </c>
      <c r="R24" s="27">
        <v>3</v>
      </c>
      <c r="S24" s="27">
        <v>4</v>
      </c>
      <c r="T24" s="27">
        <v>3</v>
      </c>
      <c r="U24" s="27">
        <v>4</v>
      </c>
      <c r="V24" s="27">
        <v>4</v>
      </c>
      <c r="W24" s="27">
        <v>3</v>
      </c>
      <c r="X24" s="27">
        <v>3</v>
      </c>
      <c r="Y24" s="27">
        <v>3</v>
      </c>
      <c r="Z24" s="27">
        <v>4</v>
      </c>
      <c r="AA24" s="27">
        <v>4</v>
      </c>
      <c r="AB24" s="27">
        <v>4</v>
      </c>
      <c r="AC24" s="27">
        <v>4</v>
      </c>
      <c r="AD24" s="27">
        <v>4</v>
      </c>
      <c r="AE24" s="27">
        <v>4</v>
      </c>
      <c r="AF24" s="27">
        <v>4</v>
      </c>
      <c r="AG24" s="27">
        <v>4</v>
      </c>
      <c r="AH24" s="27">
        <v>4</v>
      </c>
      <c r="AI24" s="27">
        <v>4</v>
      </c>
      <c r="AJ24" s="27">
        <v>4</v>
      </c>
      <c r="AK24" s="27">
        <v>4</v>
      </c>
      <c r="AL24" s="27">
        <v>4</v>
      </c>
      <c r="AM24" s="27">
        <v>3</v>
      </c>
      <c r="AN24" s="27">
        <v>4</v>
      </c>
      <c r="AO24" s="27">
        <v>4</v>
      </c>
      <c r="AP24" s="27">
        <v>4</v>
      </c>
      <c r="AQ24" s="27">
        <v>4</v>
      </c>
      <c r="AR24" s="27">
        <v>4</v>
      </c>
      <c r="AS24" s="28">
        <v>4</v>
      </c>
      <c r="AT24" s="25">
        <f>SUBTOTAL(9,Form_Responses13[[#This Row],[X1.1]:[Z.9]])</f>
        <v>141</v>
      </c>
    </row>
    <row r="25" spans="1:46" ht="12.5" x14ac:dyDescent="0.25">
      <c r="A25">
        <v>24</v>
      </c>
      <c r="B25" s="7">
        <v>45803.421671388889</v>
      </c>
      <c r="C25" s="8" t="s">
        <v>582</v>
      </c>
      <c r="D25" s="8" t="str">
        <f>UPPER(Form_Responses13[[#This Row],[Nama Lengkap]])</f>
        <v>NAJLA HANSA RAHMADANI</v>
      </c>
      <c r="E25" s="8">
        <f>VLOOKUP(Form_Responses13[[#This Row],[Column1]],'Nilai Raport'!$B$2:$D$215,3,0)</f>
        <v>83.461538461538467</v>
      </c>
      <c r="F25" s="8" t="s">
        <v>45</v>
      </c>
      <c r="G25" s="8" t="s">
        <v>155</v>
      </c>
      <c r="H25" s="8">
        <v>5</v>
      </c>
      <c r="I25" s="8">
        <v>5</v>
      </c>
      <c r="J25" s="8">
        <v>4</v>
      </c>
      <c r="K25" s="8">
        <v>4</v>
      </c>
      <c r="L25" s="8">
        <v>3</v>
      </c>
      <c r="M25" s="8">
        <v>3</v>
      </c>
      <c r="N25" s="8">
        <v>4</v>
      </c>
      <c r="O25" s="8">
        <v>5</v>
      </c>
      <c r="P25" s="8">
        <v>5</v>
      </c>
      <c r="Q25" s="8">
        <v>5</v>
      </c>
      <c r="R25" s="8">
        <v>5</v>
      </c>
      <c r="S25" s="8">
        <v>3</v>
      </c>
      <c r="T25" s="8">
        <v>5</v>
      </c>
      <c r="U25" s="8">
        <v>5</v>
      </c>
      <c r="V25" s="8">
        <v>3</v>
      </c>
      <c r="W25" s="8">
        <v>5</v>
      </c>
      <c r="X25" s="8">
        <v>4</v>
      </c>
      <c r="Y25" s="8">
        <v>5</v>
      </c>
      <c r="Z25" s="8">
        <v>4</v>
      </c>
      <c r="AA25" s="8">
        <v>4</v>
      </c>
      <c r="AB25" s="8">
        <v>5</v>
      </c>
      <c r="AC25" s="8">
        <v>5</v>
      </c>
      <c r="AD25" s="8">
        <v>4</v>
      </c>
      <c r="AE25" s="8">
        <v>4</v>
      </c>
      <c r="AF25" s="8">
        <v>4</v>
      </c>
      <c r="AG25" s="8">
        <v>4</v>
      </c>
      <c r="AH25" s="8">
        <v>4</v>
      </c>
      <c r="AI25" s="8">
        <v>5</v>
      </c>
      <c r="AJ25" s="8">
        <v>4</v>
      </c>
      <c r="AK25" s="8">
        <v>5</v>
      </c>
      <c r="AL25" s="8">
        <v>3</v>
      </c>
      <c r="AM25" s="8">
        <v>3</v>
      </c>
      <c r="AN25" s="8">
        <v>5</v>
      </c>
      <c r="AO25" s="8">
        <v>5</v>
      </c>
      <c r="AP25" s="8">
        <v>3</v>
      </c>
      <c r="AQ25" s="8">
        <v>4</v>
      </c>
      <c r="AR25" s="8">
        <v>4</v>
      </c>
      <c r="AS25" s="9">
        <v>5</v>
      </c>
      <c r="AT25">
        <f>SUBTOTAL(9,Form_Responses13[[#This Row],[X1.1]:[Z.9]])</f>
        <v>162</v>
      </c>
    </row>
    <row r="26" spans="1:46" ht="12.5" x14ac:dyDescent="0.25">
      <c r="A26">
        <v>25</v>
      </c>
      <c r="B26" s="4">
        <v>45801.218766099541</v>
      </c>
      <c r="C26" s="5" t="s">
        <v>194</v>
      </c>
      <c r="D26" s="5" t="str">
        <f>UPPER(Form_Responses13[[#This Row],[Nama Lengkap]])</f>
        <v>RANGGA ADITYA</v>
      </c>
      <c r="E26" s="5">
        <f>VLOOKUP(Form_Responses13[[#This Row],[Column1]],'Nilai Raport'!$B$2:$D$215,3,0)</f>
        <v>86.769230769230774</v>
      </c>
      <c r="F26" s="5" t="s">
        <v>56</v>
      </c>
      <c r="G26" s="5" t="s">
        <v>155</v>
      </c>
      <c r="H26" s="5">
        <v>4</v>
      </c>
      <c r="I26" s="5">
        <v>4</v>
      </c>
      <c r="J26" s="5">
        <v>5</v>
      </c>
      <c r="K26" s="5">
        <v>4</v>
      </c>
      <c r="L26" s="5">
        <v>4</v>
      </c>
      <c r="M26" s="5">
        <v>4</v>
      </c>
      <c r="N26" s="5">
        <v>5</v>
      </c>
      <c r="O26" s="5">
        <v>4</v>
      </c>
      <c r="P26" s="5">
        <v>4</v>
      </c>
      <c r="Q26" s="5">
        <v>5</v>
      </c>
      <c r="R26" s="5">
        <v>4</v>
      </c>
      <c r="S26" s="5">
        <v>4</v>
      </c>
      <c r="T26" s="5">
        <v>4</v>
      </c>
      <c r="U26" s="5">
        <v>3</v>
      </c>
      <c r="V26" s="5">
        <v>4</v>
      </c>
      <c r="W26" s="5">
        <v>3</v>
      </c>
      <c r="X26" s="5">
        <v>4</v>
      </c>
      <c r="Y26" s="5">
        <v>4</v>
      </c>
      <c r="Z26" s="5">
        <v>4</v>
      </c>
      <c r="AA26" s="5">
        <v>4</v>
      </c>
      <c r="AB26" s="5">
        <v>4</v>
      </c>
      <c r="AC26" s="5">
        <v>4</v>
      </c>
      <c r="AD26" s="5">
        <v>4</v>
      </c>
      <c r="AE26" s="5">
        <v>4</v>
      </c>
      <c r="AF26" s="5">
        <v>4</v>
      </c>
      <c r="AG26" s="5">
        <v>4</v>
      </c>
      <c r="AH26" s="5">
        <v>4</v>
      </c>
      <c r="AI26" s="5">
        <v>4</v>
      </c>
      <c r="AJ26" s="5">
        <v>4</v>
      </c>
      <c r="AK26" s="5">
        <v>5</v>
      </c>
      <c r="AL26" s="5">
        <v>5</v>
      </c>
      <c r="AM26" s="5">
        <v>5</v>
      </c>
      <c r="AN26" s="5">
        <v>5</v>
      </c>
      <c r="AO26" s="5">
        <v>5</v>
      </c>
      <c r="AP26" s="5">
        <v>5</v>
      </c>
      <c r="AQ26" s="5">
        <v>5</v>
      </c>
      <c r="AR26" s="5">
        <v>5</v>
      </c>
      <c r="AS26" s="6">
        <v>5</v>
      </c>
      <c r="AT26">
        <f>SUBTOTAL(9,Form_Responses13[[#This Row],[X1.1]:[Z.9]])</f>
        <v>162</v>
      </c>
    </row>
    <row r="27" spans="1:46" ht="12.5" x14ac:dyDescent="0.25">
      <c r="A27">
        <v>26</v>
      </c>
      <c r="B27" s="7">
        <v>45803.227791886573</v>
      </c>
      <c r="C27" s="8" t="s">
        <v>583</v>
      </c>
      <c r="D27" s="8" t="str">
        <f>UPPER(Form_Responses13[[#This Row],[Nama Lengkap]])</f>
        <v>RASSYA ADIFI FAIZAL</v>
      </c>
      <c r="E27" s="8">
        <f>VLOOKUP(Form_Responses13[[#This Row],[Column1]],'Nilai Raport'!$B$2:$D$215,3,0)</f>
        <v>86.769230769230774</v>
      </c>
      <c r="F27" s="8" t="s">
        <v>56</v>
      </c>
      <c r="G27" s="8" t="s">
        <v>155</v>
      </c>
      <c r="H27" s="8">
        <v>4</v>
      </c>
      <c r="I27" s="8">
        <v>5</v>
      </c>
      <c r="J27" s="8">
        <v>5</v>
      </c>
      <c r="K27" s="8">
        <v>4</v>
      </c>
      <c r="L27" s="8">
        <v>3</v>
      </c>
      <c r="M27" s="8">
        <v>4</v>
      </c>
      <c r="N27" s="8">
        <v>4</v>
      </c>
      <c r="O27" s="8">
        <v>5</v>
      </c>
      <c r="P27" s="8">
        <v>5</v>
      </c>
      <c r="Q27" s="8">
        <v>5</v>
      </c>
      <c r="R27" s="8">
        <v>4</v>
      </c>
      <c r="S27" s="8">
        <v>3</v>
      </c>
      <c r="T27" s="8">
        <v>4</v>
      </c>
      <c r="U27" s="8">
        <v>5</v>
      </c>
      <c r="V27" s="8">
        <v>5</v>
      </c>
      <c r="W27" s="8">
        <v>5</v>
      </c>
      <c r="X27" s="8">
        <v>5</v>
      </c>
      <c r="Y27" s="8">
        <v>4</v>
      </c>
      <c r="Z27" s="8">
        <v>5</v>
      </c>
      <c r="AA27" s="8">
        <v>5</v>
      </c>
      <c r="AB27" s="8">
        <v>5</v>
      </c>
      <c r="AC27" s="8">
        <v>5</v>
      </c>
      <c r="AD27" s="8">
        <v>4</v>
      </c>
      <c r="AE27" s="8">
        <v>4</v>
      </c>
      <c r="AF27" s="8">
        <v>5</v>
      </c>
      <c r="AG27" s="8">
        <v>5</v>
      </c>
      <c r="AH27" s="8">
        <v>5</v>
      </c>
      <c r="AI27" s="8">
        <v>4</v>
      </c>
      <c r="AJ27" s="8">
        <v>5</v>
      </c>
      <c r="AK27" s="8">
        <v>5</v>
      </c>
      <c r="AL27" s="8">
        <v>3</v>
      </c>
      <c r="AM27" s="8">
        <v>4</v>
      </c>
      <c r="AN27" s="8">
        <v>5</v>
      </c>
      <c r="AO27" s="8">
        <v>5</v>
      </c>
      <c r="AP27" s="8">
        <v>5</v>
      </c>
      <c r="AQ27" s="8">
        <v>5</v>
      </c>
      <c r="AR27" s="8">
        <v>5</v>
      </c>
      <c r="AS27" s="9">
        <v>5</v>
      </c>
      <c r="AT27">
        <f>SUBTOTAL(9,Form_Responses13[[#This Row],[X1.1]:[Z.9]])</f>
        <v>173</v>
      </c>
    </row>
    <row r="28" spans="1:46" ht="12.5" x14ac:dyDescent="0.25">
      <c r="A28">
        <v>27</v>
      </c>
      <c r="B28" s="4">
        <v>45800.612864386574</v>
      </c>
      <c r="C28" s="5" t="s">
        <v>325</v>
      </c>
      <c r="D28" s="5" t="str">
        <f>UPPER(Form_Responses13[[#This Row],[Nama Lengkap]])</f>
        <v>RIAS ANDIEN ANGGRAENI</v>
      </c>
      <c r="E28" s="5">
        <f>VLOOKUP(Form_Responses13[[#This Row],[Column1]],'Nilai Raport'!$B$2:$D$215,3,0)</f>
        <v>86.15384615384616</v>
      </c>
      <c r="F28" s="5" t="s">
        <v>45</v>
      </c>
      <c r="G28" s="5" t="s">
        <v>155</v>
      </c>
      <c r="H28" s="5">
        <v>5</v>
      </c>
      <c r="I28" s="5">
        <v>4</v>
      </c>
      <c r="J28" s="5">
        <v>5</v>
      </c>
      <c r="K28" s="5">
        <v>5</v>
      </c>
      <c r="L28" s="5">
        <v>4</v>
      </c>
      <c r="M28" s="5">
        <v>4</v>
      </c>
      <c r="N28" s="5">
        <v>4</v>
      </c>
      <c r="O28" s="5">
        <v>5</v>
      </c>
      <c r="P28" s="5">
        <v>4</v>
      </c>
      <c r="Q28" s="5">
        <v>4</v>
      </c>
      <c r="R28" s="5">
        <v>4</v>
      </c>
      <c r="S28" s="5">
        <v>3</v>
      </c>
      <c r="T28" s="5">
        <v>5</v>
      </c>
      <c r="U28" s="5">
        <v>5</v>
      </c>
      <c r="V28" s="5">
        <v>4</v>
      </c>
      <c r="W28" s="5">
        <v>5</v>
      </c>
      <c r="X28" s="5">
        <v>5</v>
      </c>
      <c r="Y28" s="5">
        <v>5</v>
      </c>
      <c r="Z28" s="5">
        <v>5</v>
      </c>
      <c r="AA28" s="5">
        <v>5</v>
      </c>
      <c r="AB28" s="5">
        <v>5</v>
      </c>
      <c r="AC28" s="5">
        <v>5</v>
      </c>
      <c r="AD28" s="5">
        <v>5</v>
      </c>
      <c r="AE28" s="5">
        <v>4</v>
      </c>
      <c r="AF28" s="5">
        <v>3</v>
      </c>
      <c r="AG28" s="5">
        <v>4</v>
      </c>
      <c r="AH28" s="5">
        <v>4</v>
      </c>
      <c r="AI28" s="5">
        <v>5</v>
      </c>
      <c r="AJ28" s="5">
        <v>4</v>
      </c>
      <c r="AK28" s="5">
        <v>4</v>
      </c>
      <c r="AL28" s="5">
        <v>5</v>
      </c>
      <c r="AM28" s="5">
        <v>4</v>
      </c>
      <c r="AN28" s="5">
        <v>5</v>
      </c>
      <c r="AO28" s="5">
        <v>4</v>
      </c>
      <c r="AP28" s="5">
        <v>3</v>
      </c>
      <c r="AQ28" s="5">
        <v>5</v>
      </c>
      <c r="AR28" s="5">
        <v>5</v>
      </c>
      <c r="AS28" s="6">
        <v>5</v>
      </c>
      <c r="AT28">
        <f>SUBTOTAL(9,Form_Responses13[[#This Row],[X1.1]:[Z.9]])</f>
        <v>169</v>
      </c>
    </row>
    <row r="29" spans="1:46" ht="12.5" x14ac:dyDescent="0.25">
      <c r="A29">
        <v>28</v>
      </c>
      <c r="B29" s="7">
        <v>45803.217215810189</v>
      </c>
      <c r="C29" s="8" t="s">
        <v>203</v>
      </c>
      <c r="D29" s="8" t="str">
        <f>UPPER(Form_Responses13[[#This Row],[Nama Lengkap]])</f>
        <v>RIZKY NOVIANTO</v>
      </c>
      <c r="E29" s="8">
        <f>VLOOKUP(Form_Responses13[[#This Row],[Column1]],'Nilai Raport'!$B$2:$D$215,3,0)</f>
        <v>83.84615384615384</v>
      </c>
      <c r="F29" s="8" t="s">
        <v>56</v>
      </c>
      <c r="G29" s="8" t="s">
        <v>155</v>
      </c>
      <c r="H29" s="8">
        <v>4</v>
      </c>
      <c r="I29" s="8">
        <v>4</v>
      </c>
      <c r="J29" s="8">
        <v>4</v>
      </c>
      <c r="K29" s="8">
        <v>4</v>
      </c>
      <c r="L29" s="8">
        <v>3</v>
      </c>
      <c r="M29" s="8">
        <v>2</v>
      </c>
      <c r="N29" s="8">
        <v>3</v>
      </c>
      <c r="O29" s="8">
        <v>4</v>
      </c>
      <c r="P29" s="8">
        <v>3</v>
      </c>
      <c r="Q29" s="8">
        <v>3</v>
      </c>
      <c r="R29" s="8">
        <v>4</v>
      </c>
      <c r="S29" s="8">
        <v>3</v>
      </c>
      <c r="T29" s="8">
        <v>3</v>
      </c>
      <c r="U29" s="8">
        <v>4</v>
      </c>
      <c r="V29" s="8">
        <v>4</v>
      </c>
      <c r="W29" s="8">
        <v>4</v>
      </c>
      <c r="X29" s="8">
        <v>4</v>
      </c>
      <c r="Y29" s="8">
        <v>3</v>
      </c>
      <c r="Z29" s="8">
        <v>4</v>
      </c>
      <c r="AA29" s="8">
        <v>4</v>
      </c>
      <c r="AB29" s="8">
        <v>4</v>
      </c>
      <c r="AC29" s="8">
        <v>4</v>
      </c>
      <c r="AD29" s="8">
        <v>3</v>
      </c>
      <c r="AE29" s="8">
        <v>4</v>
      </c>
      <c r="AF29" s="8">
        <v>4</v>
      </c>
      <c r="AG29" s="8">
        <v>3</v>
      </c>
      <c r="AH29" s="8">
        <v>4</v>
      </c>
      <c r="AI29" s="8">
        <v>4</v>
      </c>
      <c r="AJ29" s="8">
        <v>4</v>
      </c>
      <c r="AK29" s="8">
        <v>4</v>
      </c>
      <c r="AL29" s="8">
        <v>3</v>
      </c>
      <c r="AM29" s="8">
        <v>3</v>
      </c>
      <c r="AN29" s="8">
        <v>3</v>
      </c>
      <c r="AO29" s="8">
        <v>4</v>
      </c>
      <c r="AP29" s="8">
        <v>4</v>
      </c>
      <c r="AQ29" s="8">
        <v>4</v>
      </c>
      <c r="AR29" s="8">
        <v>3</v>
      </c>
      <c r="AS29" s="9">
        <v>4</v>
      </c>
      <c r="AT29">
        <f>SUBTOTAL(9,Form_Responses13[[#This Row],[X1.1]:[Z.9]])</f>
        <v>137</v>
      </c>
    </row>
    <row r="30" spans="1:46" ht="12.5" x14ac:dyDescent="0.25">
      <c r="A30">
        <v>29</v>
      </c>
      <c r="B30" s="4">
        <v>45803.416589189816</v>
      </c>
      <c r="C30" s="5" t="s">
        <v>326</v>
      </c>
      <c r="D30" s="5" t="str">
        <f>UPPER(Form_Responses13[[#This Row],[Nama Lengkap]])</f>
        <v>SAKTI SULTAN IBRAHIM</v>
      </c>
      <c r="E30" s="5">
        <f>VLOOKUP(Form_Responses13[[#This Row],[Column1]],'Nilai Raport'!$B$2:$D$215,3,0)</f>
        <v>82.692307692307693</v>
      </c>
      <c r="F30" s="5" t="s">
        <v>56</v>
      </c>
      <c r="G30" s="5" t="s">
        <v>155</v>
      </c>
      <c r="H30" s="5">
        <v>4</v>
      </c>
      <c r="I30" s="5">
        <v>4</v>
      </c>
      <c r="J30" s="5">
        <v>4</v>
      </c>
      <c r="K30" s="5">
        <v>3</v>
      </c>
      <c r="L30" s="5">
        <v>3</v>
      </c>
      <c r="M30" s="5">
        <v>4</v>
      </c>
      <c r="N30" s="5">
        <v>4</v>
      </c>
      <c r="O30" s="5">
        <v>4</v>
      </c>
      <c r="P30" s="5">
        <v>4</v>
      </c>
      <c r="Q30" s="5">
        <v>4</v>
      </c>
      <c r="R30" s="5">
        <v>3</v>
      </c>
      <c r="S30" s="5">
        <v>4</v>
      </c>
      <c r="T30" s="5">
        <v>3</v>
      </c>
      <c r="U30" s="5">
        <v>4</v>
      </c>
      <c r="V30" s="5">
        <v>4</v>
      </c>
      <c r="W30" s="5">
        <v>4</v>
      </c>
      <c r="X30" s="5">
        <v>4</v>
      </c>
      <c r="Y30" s="5">
        <v>3</v>
      </c>
      <c r="Z30" s="5">
        <v>4</v>
      </c>
      <c r="AA30" s="5">
        <v>4</v>
      </c>
      <c r="AB30" s="5">
        <v>4</v>
      </c>
      <c r="AC30" s="5">
        <v>4</v>
      </c>
      <c r="AD30" s="5">
        <v>4</v>
      </c>
      <c r="AE30" s="5">
        <v>4</v>
      </c>
      <c r="AF30" s="5">
        <v>4</v>
      </c>
      <c r="AG30" s="5">
        <v>4</v>
      </c>
      <c r="AH30" s="5">
        <v>4</v>
      </c>
      <c r="AI30" s="5">
        <v>4</v>
      </c>
      <c r="AJ30" s="5">
        <v>4</v>
      </c>
      <c r="AK30" s="5">
        <v>4</v>
      </c>
      <c r="AL30" s="5">
        <v>4</v>
      </c>
      <c r="AM30" s="5">
        <v>4</v>
      </c>
      <c r="AN30" s="5">
        <v>4</v>
      </c>
      <c r="AO30" s="5">
        <v>4</v>
      </c>
      <c r="AP30" s="5">
        <v>4</v>
      </c>
      <c r="AQ30" s="5">
        <v>4</v>
      </c>
      <c r="AR30" s="5">
        <v>4</v>
      </c>
      <c r="AS30" s="6">
        <v>4</v>
      </c>
      <c r="AT30">
        <f>SUBTOTAL(9,Form_Responses13[[#This Row],[X1.1]:[Z.9]])</f>
        <v>147</v>
      </c>
    </row>
    <row r="31" spans="1:46" s="25" customFormat="1" ht="12.5" x14ac:dyDescent="0.25">
      <c r="A31" s="25">
        <v>30</v>
      </c>
      <c r="B31" s="29">
        <v>45800.579006678236</v>
      </c>
      <c r="C31" s="30" t="s">
        <v>170</v>
      </c>
      <c r="D31" s="30" t="str">
        <f>UPPER(Form_Responses13[[#This Row],[Nama Lengkap]])</f>
        <v>SALWA NABILAH PUTRI</v>
      </c>
      <c r="E31" s="30">
        <f>VLOOKUP(Form_Responses13[[#This Row],[Column1]],'Nilai Raport'!$B$2:$D$215,3,0)</f>
        <v>86.384615384615387</v>
      </c>
      <c r="F31" s="30" t="s">
        <v>45</v>
      </c>
      <c r="G31" s="30" t="s">
        <v>155</v>
      </c>
      <c r="H31" s="30">
        <v>3</v>
      </c>
      <c r="I31" s="30">
        <v>3</v>
      </c>
      <c r="J31" s="30">
        <v>3</v>
      </c>
      <c r="K31" s="30">
        <v>3</v>
      </c>
      <c r="L31" s="30">
        <v>3</v>
      </c>
      <c r="M31" s="30">
        <v>3</v>
      </c>
      <c r="N31" s="30">
        <v>3</v>
      </c>
      <c r="O31" s="30">
        <v>3</v>
      </c>
      <c r="P31" s="30">
        <v>3</v>
      </c>
      <c r="Q31" s="30">
        <v>3</v>
      </c>
      <c r="R31" s="30">
        <v>3</v>
      </c>
      <c r="S31" s="30">
        <v>3</v>
      </c>
      <c r="T31" s="30">
        <v>3</v>
      </c>
      <c r="U31" s="30">
        <v>3</v>
      </c>
      <c r="V31" s="30">
        <v>3</v>
      </c>
      <c r="W31" s="30">
        <v>3</v>
      </c>
      <c r="X31" s="30">
        <v>3</v>
      </c>
      <c r="Y31" s="30">
        <v>3</v>
      </c>
      <c r="Z31" s="30">
        <v>3</v>
      </c>
      <c r="AA31" s="30">
        <v>3</v>
      </c>
      <c r="AB31" s="30">
        <v>3</v>
      </c>
      <c r="AC31" s="30">
        <v>3</v>
      </c>
      <c r="AD31" s="30">
        <v>3</v>
      </c>
      <c r="AE31" s="30">
        <v>3</v>
      </c>
      <c r="AF31" s="30">
        <v>3</v>
      </c>
      <c r="AG31" s="30">
        <v>3</v>
      </c>
      <c r="AH31" s="30">
        <v>3</v>
      </c>
      <c r="AI31" s="30">
        <v>3</v>
      </c>
      <c r="AJ31" s="30">
        <v>3</v>
      </c>
      <c r="AK31" s="30">
        <v>3</v>
      </c>
      <c r="AL31" s="30">
        <v>3</v>
      </c>
      <c r="AM31" s="30">
        <v>3</v>
      </c>
      <c r="AN31" s="30">
        <v>3</v>
      </c>
      <c r="AO31" s="30">
        <v>3</v>
      </c>
      <c r="AP31" s="30">
        <v>3</v>
      </c>
      <c r="AQ31" s="30">
        <v>3</v>
      </c>
      <c r="AR31" s="30">
        <v>3</v>
      </c>
      <c r="AS31" s="31">
        <v>3</v>
      </c>
      <c r="AT31" s="25">
        <f>SUBTOTAL(9,Form_Responses13[[#This Row],[X1.1]:[Z.9]])</f>
        <v>114</v>
      </c>
    </row>
    <row r="32" spans="1:46" ht="12.5" x14ac:dyDescent="0.25">
      <c r="A32">
        <v>31</v>
      </c>
      <c r="B32" s="4">
        <v>45800.647137557869</v>
      </c>
      <c r="C32" s="5" t="s">
        <v>185</v>
      </c>
      <c r="D32" s="5" t="str">
        <f>UPPER(Form_Responses13[[#This Row],[Nama Lengkap]])</f>
        <v>SEVIRA AISKA ANDINI</v>
      </c>
      <c r="E32" s="5">
        <f>VLOOKUP(Form_Responses13[[#This Row],[Column1]],'Nilai Raport'!$B$2:$D$215,3,0)</f>
        <v>85.384615384615387</v>
      </c>
      <c r="F32" s="5" t="s">
        <v>45</v>
      </c>
      <c r="G32" s="5" t="s">
        <v>155</v>
      </c>
      <c r="H32" s="5">
        <v>3</v>
      </c>
      <c r="I32" s="5">
        <v>5</v>
      </c>
      <c r="J32" s="5">
        <v>5</v>
      </c>
      <c r="K32" s="5">
        <v>5</v>
      </c>
      <c r="L32" s="5">
        <v>3</v>
      </c>
      <c r="M32" s="5">
        <v>3</v>
      </c>
      <c r="N32" s="5">
        <v>4</v>
      </c>
      <c r="O32" s="5">
        <v>5</v>
      </c>
      <c r="P32" s="5">
        <v>5</v>
      </c>
      <c r="Q32" s="5">
        <v>5</v>
      </c>
      <c r="R32" s="5">
        <v>5</v>
      </c>
      <c r="S32" s="5">
        <v>5</v>
      </c>
      <c r="T32" s="5">
        <v>5</v>
      </c>
      <c r="U32" s="5">
        <v>5</v>
      </c>
      <c r="V32" s="5">
        <v>5</v>
      </c>
      <c r="W32" s="5">
        <v>3</v>
      </c>
      <c r="X32" s="5">
        <v>3</v>
      </c>
      <c r="Y32" s="5">
        <v>5</v>
      </c>
      <c r="Z32" s="5">
        <v>4</v>
      </c>
      <c r="AA32" s="5">
        <v>4</v>
      </c>
      <c r="AB32" s="5">
        <v>4</v>
      </c>
      <c r="AC32" s="5">
        <v>4</v>
      </c>
      <c r="AD32" s="5">
        <v>3</v>
      </c>
      <c r="AE32" s="5">
        <v>3</v>
      </c>
      <c r="AF32" s="5">
        <v>4</v>
      </c>
      <c r="AG32" s="5">
        <v>4</v>
      </c>
      <c r="AH32" s="5">
        <v>5</v>
      </c>
      <c r="AI32" s="5">
        <v>5</v>
      </c>
      <c r="AJ32" s="5">
        <v>5</v>
      </c>
      <c r="AK32" s="5">
        <v>5</v>
      </c>
      <c r="AL32" s="5">
        <v>5</v>
      </c>
      <c r="AM32" s="5">
        <v>5</v>
      </c>
      <c r="AN32" s="5">
        <v>5</v>
      </c>
      <c r="AO32" s="5">
        <v>5</v>
      </c>
      <c r="AP32" s="5">
        <v>5</v>
      </c>
      <c r="AQ32" s="5">
        <v>5</v>
      </c>
      <c r="AR32" s="5">
        <v>5</v>
      </c>
      <c r="AS32" s="6">
        <v>5</v>
      </c>
      <c r="AT32">
        <f>SUBTOTAL(9,Form_Responses13[[#This Row],[X1.1]:[Z.9]])</f>
        <v>169</v>
      </c>
    </row>
    <row r="33" spans="1:46" ht="12.5" x14ac:dyDescent="0.25">
      <c r="A33">
        <v>32</v>
      </c>
      <c r="B33" s="7">
        <v>45803.415472210647</v>
      </c>
      <c r="C33" s="8" t="s">
        <v>209</v>
      </c>
      <c r="D33" s="8" t="str">
        <f>UPPER(Form_Responses13[[#This Row],[Nama Lengkap]])</f>
        <v>SYIFA ANNISA</v>
      </c>
      <c r="E33" s="8">
        <f>VLOOKUP(Form_Responses13[[#This Row],[Column1]],'Nilai Raport'!$B$2:$D$215,3,0)</f>
        <v>84.538461538461533</v>
      </c>
      <c r="F33" s="8" t="s">
        <v>45</v>
      </c>
      <c r="G33" s="8" t="s">
        <v>155</v>
      </c>
      <c r="H33" s="8">
        <v>3</v>
      </c>
      <c r="I33" s="8">
        <v>3</v>
      </c>
      <c r="J33" s="8">
        <v>3</v>
      </c>
      <c r="K33" s="8">
        <v>3</v>
      </c>
      <c r="L33" s="8">
        <v>3</v>
      </c>
      <c r="M33" s="8">
        <v>3</v>
      </c>
      <c r="N33" s="8">
        <v>3</v>
      </c>
      <c r="O33" s="8">
        <v>3</v>
      </c>
      <c r="P33" s="8">
        <v>3</v>
      </c>
      <c r="Q33" s="8">
        <v>3</v>
      </c>
      <c r="R33" s="8">
        <v>3</v>
      </c>
      <c r="S33" s="8">
        <v>3</v>
      </c>
      <c r="T33" s="8">
        <v>3</v>
      </c>
      <c r="U33" s="8">
        <v>3</v>
      </c>
      <c r="V33" s="8">
        <v>4</v>
      </c>
      <c r="W33" s="8">
        <v>3</v>
      </c>
      <c r="X33" s="8">
        <v>3</v>
      </c>
      <c r="Y33" s="8">
        <v>3</v>
      </c>
      <c r="Z33" s="8">
        <v>3</v>
      </c>
      <c r="AA33" s="8">
        <v>3</v>
      </c>
      <c r="AB33" s="8">
        <v>3</v>
      </c>
      <c r="AC33" s="8">
        <v>3</v>
      </c>
      <c r="AD33" s="8">
        <v>4</v>
      </c>
      <c r="AE33" s="8">
        <v>4</v>
      </c>
      <c r="AF33" s="8">
        <v>4</v>
      </c>
      <c r="AG33" s="8">
        <v>4</v>
      </c>
      <c r="AH33" s="8">
        <v>4</v>
      </c>
      <c r="AI33" s="8">
        <v>3</v>
      </c>
      <c r="AJ33" s="8">
        <v>3</v>
      </c>
      <c r="AK33" s="8">
        <v>5</v>
      </c>
      <c r="AL33" s="8">
        <v>3</v>
      </c>
      <c r="AM33" s="8">
        <v>3</v>
      </c>
      <c r="AN33" s="8">
        <v>4</v>
      </c>
      <c r="AO33" s="8">
        <v>4</v>
      </c>
      <c r="AP33" s="8">
        <v>3</v>
      </c>
      <c r="AQ33" s="8">
        <v>3</v>
      </c>
      <c r="AR33" s="8">
        <v>4</v>
      </c>
      <c r="AS33" s="9">
        <v>5</v>
      </c>
      <c r="AT33">
        <f>SUBTOTAL(9,Form_Responses13[[#This Row],[X1.1]:[Z.9]])</f>
        <v>127</v>
      </c>
    </row>
    <row r="34" spans="1:46" s="25" customFormat="1" ht="12.5" x14ac:dyDescent="0.25">
      <c r="A34" s="25">
        <v>33</v>
      </c>
      <c r="B34" s="26">
        <v>45800.635002951385</v>
      </c>
      <c r="C34" s="27" t="s">
        <v>184</v>
      </c>
      <c r="D34" s="27" t="str">
        <f>UPPER(Form_Responses13[[#This Row],[Nama Lengkap]])</f>
        <v>VIRGILIA ALITHA CAHYADI</v>
      </c>
      <c r="E34" s="27">
        <f>VLOOKUP(Form_Responses13[[#This Row],[Column1]],'Nilai Raport'!$B$2:$D$215,3,0)</f>
        <v>86</v>
      </c>
      <c r="F34" s="27" t="s">
        <v>45</v>
      </c>
      <c r="G34" s="27" t="s">
        <v>155</v>
      </c>
      <c r="H34" s="27">
        <v>4</v>
      </c>
      <c r="I34" s="27">
        <v>4</v>
      </c>
      <c r="J34" s="27">
        <v>5</v>
      </c>
      <c r="K34" s="27">
        <v>3</v>
      </c>
      <c r="L34" s="27">
        <v>4</v>
      </c>
      <c r="M34" s="27">
        <v>5</v>
      </c>
      <c r="N34" s="27">
        <v>5</v>
      </c>
      <c r="O34" s="27">
        <v>5</v>
      </c>
      <c r="P34" s="27">
        <v>5</v>
      </c>
      <c r="Q34" s="27">
        <v>3</v>
      </c>
      <c r="R34" s="27">
        <v>5</v>
      </c>
      <c r="S34" s="27">
        <v>5</v>
      </c>
      <c r="T34" s="27">
        <v>5</v>
      </c>
      <c r="U34" s="27">
        <v>5</v>
      </c>
      <c r="V34" s="27">
        <v>5</v>
      </c>
      <c r="W34" s="27">
        <v>5</v>
      </c>
      <c r="X34" s="27">
        <v>5</v>
      </c>
      <c r="Y34" s="27">
        <v>5</v>
      </c>
      <c r="Z34" s="27">
        <v>5</v>
      </c>
      <c r="AA34" s="27">
        <v>5</v>
      </c>
      <c r="AB34" s="27">
        <v>5</v>
      </c>
      <c r="AC34" s="27">
        <v>5</v>
      </c>
      <c r="AD34" s="27">
        <v>5</v>
      </c>
      <c r="AE34" s="27">
        <v>5</v>
      </c>
      <c r="AF34" s="27">
        <v>5</v>
      </c>
      <c r="AG34" s="27">
        <v>5</v>
      </c>
      <c r="AH34" s="27">
        <v>5</v>
      </c>
      <c r="AI34" s="27">
        <v>5</v>
      </c>
      <c r="AJ34" s="27">
        <v>5</v>
      </c>
      <c r="AK34" s="27">
        <v>5</v>
      </c>
      <c r="AL34" s="27">
        <v>5</v>
      </c>
      <c r="AM34" s="27">
        <v>5</v>
      </c>
      <c r="AN34" s="27">
        <v>5</v>
      </c>
      <c r="AO34" s="27">
        <v>5</v>
      </c>
      <c r="AP34" s="27">
        <v>5</v>
      </c>
      <c r="AQ34" s="27">
        <v>5</v>
      </c>
      <c r="AR34" s="27">
        <v>3</v>
      </c>
      <c r="AS34" s="28">
        <v>5</v>
      </c>
      <c r="AT34" s="25">
        <f>SUBTOTAL(9,Form_Responses13[[#This Row],[X1.1]:[Z.9]])</f>
        <v>181</v>
      </c>
    </row>
    <row r="35" spans="1:46" ht="12.5" x14ac:dyDescent="0.25">
      <c r="B35" s="7">
        <v>45800.470549317135</v>
      </c>
      <c r="C35" s="8" t="s">
        <v>149</v>
      </c>
      <c r="D35" s="8" t="str">
        <f>UPPER(Form_Responses13[[#This Row],[Nama Lengkap]])</f>
        <v>ALYA AZZUHRO AGUNG</v>
      </c>
      <c r="E35" s="8">
        <f>VLOOKUP(Form_Responses13[[#This Row],[Column1]],'Nilai Raport'!$B$2:$D$215,3,0)</f>
        <v>84.461538461538467</v>
      </c>
      <c r="F35" s="8" t="s">
        <v>45</v>
      </c>
      <c r="G35" s="8" t="s">
        <v>123</v>
      </c>
      <c r="H35" s="8">
        <v>3</v>
      </c>
      <c r="I35" s="8">
        <v>3</v>
      </c>
      <c r="J35" s="8">
        <v>3</v>
      </c>
      <c r="K35" s="8">
        <v>3</v>
      </c>
      <c r="L35" s="8">
        <v>2</v>
      </c>
      <c r="M35" s="8">
        <v>2</v>
      </c>
      <c r="N35" s="8">
        <v>3</v>
      </c>
      <c r="O35" s="8">
        <v>3</v>
      </c>
      <c r="P35" s="8">
        <v>2</v>
      </c>
      <c r="Q35" s="8">
        <v>5</v>
      </c>
      <c r="R35" s="8">
        <v>3</v>
      </c>
      <c r="S35" s="8">
        <v>3</v>
      </c>
      <c r="T35" s="8">
        <v>3</v>
      </c>
      <c r="U35" s="8">
        <v>3</v>
      </c>
      <c r="V35" s="8">
        <v>3</v>
      </c>
      <c r="W35" s="8">
        <v>3</v>
      </c>
      <c r="X35" s="8">
        <v>3</v>
      </c>
      <c r="Y35" s="8">
        <v>3</v>
      </c>
      <c r="Z35" s="8">
        <v>5</v>
      </c>
      <c r="AA35" s="8">
        <v>3</v>
      </c>
      <c r="AB35" s="8">
        <v>3</v>
      </c>
      <c r="AC35" s="8">
        <v>4</v>
      </c>
      <c r="AD35" s="8">
        <v>4</v>
      </c>
      <c r="AE35" s="8">
        <v>5</v>
      </c>
      <c r="AF35" s="8">
        <v>5</v>
      </c>
      <c r="AG35" s="8">
        <v>4</v>
      </c>
      <c r="AH35" s="8">
        <v>5</v>
      </c>
      <c r="AI35" s="8">
        <v>3</v>
      </c>
      <c r="AJ35" s="8">
        <v>4</v>
      </c>
      <c r="AK35" s="8">
        <v>5</v>
      </c>
      <c r="AL35" s="8">
        <v>5</v>
      </c>
      <c r="AM35" s="8">
        <v>4</v>
      </c>
      <c r="AN35" s="8">
        <v>5</v>
      </c>
      <c r="AO35" s="8">
        <v>5</v>
      </c>
      <c r="AP35" s="8">
        <v>5</v>
      </c>
      <c r="AQ35" s="8">
        <v>5</v>
      </c>
      <c r="AR35" s="8">
        <v>5</v>
      </c>
      <c r="AS35" s="9">
        <v>5</v>
      </c>
      <c r="AT35">
        <f>SUBTOTAL(9,Form_Responses13[[#This Row],[X1.1]:[Z.9]])</f>
        <v>142</v>
      </c>
    </row>
    <row r="36" spans="1:46" ht="12.5" x14ac:dyDescent="0.25">
      <c r="B36" s="4">
        <v>45800.470183576384</v>
      </c>
      <c r="C36" s="5" t="s">
        <v>584</v>
      </c>
      <c r="D36" s="5" t="str">
        <f>UPPER(Form_Responses13[[#This Row],[Nama Lengkap]])</f>
        <v>ANNISA SAFITRI</v>
      </c>
      <c r="E36" s="5">
        <f>VLOOKUP(Form_Responses13[[#This Row],[Column1]],'Nilai Raport'!$B$2:$D$215,3,0)</f>
        <v>80.538461538461533</v>
      </c>
      <c r="F36" s="5" t="s">
        <v>45</v>
      </c>
      <c r="G36" s="5" t="s">
        <v>123</v>
      </c>
      <c r="H36" s="5">
        <v>3</v>
      </c>
      <c r="I36" s="5">
        <v>4</v>
      </c>
      <c r="J36" s="5">
        <v>3</v>
      </c>
      <c r="K36" s="5">
        <v>4</v>
      </c>
      <c r="L36" s="5">
        <v>3</v>
      </c>
      <c r="M36" s="5">
        <v>1</v>
      </c>
      <c r="N36" s="5">
        <v>4</v>
      </c>
      <c r="O36" s="5">
        <v>3</v>
      </c>
      <c r="P36" s="5">
        <v>4</v>
      </c>
      <c r="Q36" s="5">
        <v>4</v>
      </c>
      <c r="R36" s="5">
        <v>4</v>
      </c>
      <c r="S36" s="5">
        <v>3</v>
      </c>
      <c r="T36" s="5">
        <v>3</v>
      </c>
      <c r="U36" s="5">
        <v>3</v>
      </c>
      <c r="V36" s="5">
        <v>4</v>
      </c>
      <c r="W36" s="5">
        <v>3</v>
      </c>
      <c r="X36" s="5">
        <v>3</v>
      </c>
      <c r="Y36" s="5">
        <v>3</v>
      </c>
      <c r="Z36" s="5">
        <v>3</v>
      </c>
      <c r="AA36" s="5">
        <v>3</v>
      </c>
      <c r="AB36" s="5">
        <v>4</v>
      </c>
      <c r="AC36" s="5">
        <v>4</v>
      </c>
      <c r="AD36" s="5">
        <v>3</v>
      </c>
      <c r="AE36" s="5">
        <v>5</v>
      </c>
      <c r="AF36" s="5">
        <v>4</v>
      </c>
      <c r="AG36" s="5">
        <v>4</v>
      </c>
      <c r="AH36" s="5">
        <v>4</v>
      </c>
      <c r="AI36" s="5">
        <v>3</v>
      </c>
      <c r="AJ36" s="5">
        <v>4</v>
      </c>
      <c r="AK36" s="5">
        <v>4</v>
      </c>
      <c r="AL36" s="5">
        <v>5</v>
      </c>
      <c r="AM36" s="5">
        <v>3</v>
      </c>
      <c r="AN36" s="5">
        <v>4</v>
      </c>
      <c r="AO36" s="5">
        <v>4</v>
      </c>
      <c r="AP36" s="5">
        <v>3</v>
      </c>
      <c r="AQ36" s="5">
        <v>4</v>
      </c>
      <c r="AR36" s="5">
        <v>4</v>
      </c>
      <c r="AS36" s="6">
        <v>3</v>
      </c>
      <c r="AT36">
        <f>SUBTOTAL(9,Form_Responses13[[#This Row],[X1.1]:[Z.9]])</f>
        <v>134</v>
      </c>
    </row>
    <row r="37" spans="1:46" s="32" customFormat="1" ht="12.5" x14ac:dyDescent="0.25">
      <c r="B37" s="33">
        <v>45803.402931851851</v>
      </c>
      <c r="C37" s="34" t="s">
        <v>207</v>
      </c>
      <c r="D37" s="34" t="str">
        <f>UPPER(Form_Responses13[[#This Row],[Nama Lengkap]])</f>
        <v>ARLITA KHUMAIRA RIYADI</v>
      </c>
      <c r="E37" s="34">
        <f>VLOOKUP(Form_Responses13[[#This Row],[Column1]],'Nilai Raport'!$B$2:$D$215,3,0)</f>
        <v>81.230769230769226</v>
      </c>
      <c r="F37" s="34" t="s">
        <v>45</v>
      </c>
      <c r="G37" s="34" t="s">
        <v>123</v>
      </c>
      <c r="H37" s="34">
        <v>3</v>
      </c>
      <c r="I37" s="34">
        <v>4</v>
      </c>
      <c r="J37" s="34">
        <v>5</v>
      </c>
      <c r="K37" s="34">
        <v>5</v>
      </c>
      <c r="L37" s="34">
        <v>3</v>
      </c>
      <c r="M37" s="34">
        <v>3</v>
      </c>
      <c r="N37" s="34">
        <v>3</v>
      </c>
      <c r="O37" s="34">
        <v>5</v>
      </c>
      <c r="P37" s="34">
        <v>5</v>
      </c>
      <c r="Q37" s="34">
        <v>3</v>
      </c>
      <c r="R37" s="34">
        <v>5</v>
      </c>
      <c r="S37" s="34">
        <v>4</v>
      </c>
      <c r="T37" s="34">
        <v>5</v>
      </c>
      <c r="U37" s="34">
        <v>4</v>
      </c>
      <c r="V37" s="34">
        <v>5</v>
      </c>
      <c r="W37" s="34">
        <v>2</v>
      </c>
      <c r="X37" s="34">
        <v>4</v>
      </c>
      <c r="Y37" s="34">
        <v>4</v>
      </c>
      <c r="Z37" s="34">
        <v>5</v>
      </c>
      <c r="AA37" s="34">
        <v>5</v>
      </c>
      <c r="AB37" s="34">
        <v>5</v>
      </c>
      <c r="AC37" s="34">
        <v>5</v>
      </c>
      <c r="AD37" s="34">
        <v>5</v>
      </c>
      <c r="AE37" s="34">
        <v>5</v>
      </c>
      <c r="AF37" s="34">
        <v>5</v>
      </c>
      <c r="AG37" s="34">
        <v>4</v>
      </c>
      <c r="AH37" s="34">
        <v>4</v>
      </c>
      <c r="AI37" s="34">
        <v>4</v>
      </c>
      <c r="AJ37" s="34">
        <v>4</v>
      </c>
      <c r="AK37" s="34">
        <v>5</v>
      </c>
      <c r="AL37" s="34">
        <v>5</v>
      </c>
      <c r="AM37" s="34">
        <v>5</v>
      </c>
      <c r="AN37" s="34">
        <v>5</v>
      </c>
      <c r="AO37" s="34">
        <v>5</v>
      </c>
      <c r="AP37" s="34">
        <v>3</v>
      </c>
      <c r="AQ37" s="34">
        <v>4</v>
      </c>
      <c r="AR37" s="34">
        <v>5</v>
      </c>
      <c r="AS37" s="35">
        <v>4</v>
      </c>
      <c r="AT37" s="32">
        <f>SUBTOTAL(9,Form_Responses13[[#This Row],[X1.1]:[Z.9]])</f>
        <v>164</v>
      </c>
    </row>
    <row r="38" spans="1:46" ht="12.5" x14ac:dyDescent="0.25">
      <c r="B38" s="4">
        <v>45800.468693402778</v>
      </c>
      <c r="C38" s="5" t="s">
        <v>138</v>
      </c>
      <c r="D38" s="5" t="str">
        <f>UPPER(Form_Responses13[[#This Row],[Nama Lengkap]])</f>
        <v>AULIA KASIH PERTIWI</v>
      </c>
      <c r="E38" s="5">
        <f>VLOOKUP(Form_Responses13[[#This Row],[Column1]],'Nilai Raport'!$B$2:$D$215,3,0)</f>
        <v>81.84615384615384</v>
      </c>
      <c r="F38" s="5" t="s">
        <v>45</v>
      </c>
      <c r="G38" s="5" t="s">
        <v>123</v>
      </c>
      <c r="H38" s="5">
        <v>5</v>
      </c>
      <c r="I38" s="5">
        <v>5</v>
      </c>
      <c r="J38" s="5">
        <v>5</v>
      </c>
      <c r="K38" s="5">
        <v>4</v>
      </c>
      <c r="L38" s="5">
        <v>5</v>
      </c>
      <c r="M38" s="5">
        <v>3</v>
      </c>
      <c r="N38" s="5">
        <v>5</v>
      </c>
      <c r="O38" s="5">
        <v>5</v>
      </c>
      <c r="P38" s="5">
        <v>5</v>
      </c>
      <c r="Q38" s="5">
        <v>5</v>
      </c>
      <c r="R38" s="5">
        <v>5</v>
      </c>
      <c r="S38" s="5">
        <v>3</v>
      </c>
      <c r="T38" s="5">
        <v>5</v>
      </c>
      <c r="U38" s="5">
        <v>5</v>
      </c>
      <c r="V38" s="5">
        <v>5</v>
      </c>
      <c r="W38" s="5">
        <v>5</v>
      </c>
      <c r="X38" s="5">
        <v>4</v>
      </c>
      <c r="Y38" s="5">
        <v>5</v>
      </c>
      <c r="Z38" s="5">
        <v>5</v>
      </c>
      <c r="AA38" s="5">
        <v>5</v>
      </c>
      <c r="AB38" s="5">
        <v>4</v>
      </c>
      <c r="AC38" s="5">
        <v>5</v>
      </c>
      <c r="AD38" s="5">
        <v>5</v>
      </c>
      <c r="AE38" s="5">
        <v>5</v>
      </c>
      <c r="AF38" s="5">
        <v>4</v>
      </c>
      <c r="AG38" s="5">
        <v>5</v>
      </c>
      <c r="AH38" s="5">
        <v>5</v>
      </c>
      <c r="AI38" s="5">
        <v>5</v>
      </c>
      <c r="AJ38" s="5">
        <v>4</v>
      </c>
      <c r="AK38" s="5">
        <v>4</v>
      </c>
      <c r="AL38" s="5">
        <v>5</v>
      </c>
      <c r="AM38" s="5">
        <v>4</v>
      </c>
      <c r="AN38" s="5">
        <v>5</v>
      </c>
      <c r="AO38" s="5">
        <v>5</v>
      </c>
      <c r="AP38" s="5">
        <v>5</v>
      </c>
      <c r="AQ38" s="5">
        <v>5</v>
      </c>
      <c r="AR38" s="5">
        <v>5</v>
      </c>
      <c r="AS38" s="6">
        <v>4</v>
      </c>
      <c r="AT38">
        <f>SUBTOTAL(9,Form_Responses13[[#This Row],[X1.1]:[Z.9]])</f>
        <v>178</v>
      </c>
    </row>
    <row r="39" spans="1:46" ht="12.5" x14ac:dyDescent="0.25">
      <c r="B39" s="7">
        <v>45800.469271388887</v>
      </c>
      <c r="C39" s="8" t="s">
        <v>585</v>
      </c>
      <c r="D39" s="8" t="str">
        <f>UPPER(Form_Responses13[[#This Row],[Nama Lengkap]])</f>
        <v>CARYSSA PUTRI HASAN</v>
      </c>
      <c r="E39" s="8">
        <f>VLOOKUP(Form_Responses13[[#This Row],[Column1]],'Nilai Raport'!$B$2:$D$215,3,0)</f>
        <v>81.07692307692308</v>
      </c>
      <c r="F39" s="8" t="s">
        <v>45</v>
      </c>
      <c r="G39" s="8" t="s">
        <v>123</v>
      </c>
      <c r="H39" s="8">
        <v>3</v>
      </c>
      <c r="I39" s="8">
        <v>3</v>
      </c>
      <c r="J39" s="8">
        <v>4</v>
      </c>
      <c r="K39" s="8">
        <v>3</v>
      </c>
      <c r="L39" s="8">
        <v>3</v>
      </c>
      <c r="M39" s="8">
        <v>3</v>
      </c>
      <c r="N39" s="8">
        <v>3</v>
      </c>
      <c r="O39" s="8">
        <v>4</v>
      </c>
      <c r="P39" s="8">
        <v>4</v>
      </c>
      <c r="Q39" s="8">
        <v>4</v>
      </c>
      <c r="R39" s="8">
        <v>3</v>
      </c>
      <c r="S39" s="8">
        <v>2</v>
      </c>
      <c r="T39" s="8">
        <v>2</v>
      </c>
      <c r="U39" s="8">
        <v>4</v>
      </c>
      <c r="V39" s="8">
        <v>3</v>
      </c>
      <c r="W39" s="8">
        <v>3</v>
      </c>
      <c r="X39" s="8">
        <v>3</v>
      </c>
      <c r="Y39" s="8">
        <v>3</v>
      </c>
      <c r="Z39" s="8">
        <v>3</v>
      </c>
      <c r="AA39" s="8">
        <v>4</v>
      </c>
      <c r="AB39" s="8">
        <v>3</v>
      </c>
      <c r="AC39" s="8">
        <v>3</v>
      </c>
      <c r="AD39" s="8">
        <v>3</v>
      </c>
      <c r="AE39" s="8">
        <v>3</v>
      </c>
      <c r="AF39" s="8">
        <v>3</v>
      </c>
      <c r="AG39" s="8">
        <v>3</v>
      </c>
      <c r="AH39" s="8">
        <v>4</v>
      </c>
      <c r="AI39" s="8">
        <v>5</v>
      </c>
      <c r="AJ39" s="8">
        <v>4</v>
      </c>
      <c r="AK39" s="8">
        <v>3</v>
      </c>
      <c r="AL39" s="8">
        <v>3</v>
      </c>
      <c r="AM39" s="8">
        <v>3</v>
      </c>
      <c r="AN39" s="8">
        <v>4</v>
      </c>
      <c r="AO39" s="8">
        <v>4</v>
      </c>
      <c r="AP39" s="8">
        <v>3</v>
      </c>
      <c r="AQ39" s="8">
        <v>4</v>
      </c>
      <c r="AR39" s="8">
        <v>4</v>
      </c>
      <c r="AS39" s="9">
        <v>5</v>
      </c>
      <c r="AT39">
        <f>SUBTOTAL(9,Form_Responses13[[#This Row],[X1.1]:[Z.9]])</f>
        <v>128</v>
      </c>
    </row>
    <row r="40" spans="1:46" ht="12.5" x14ac:dyDescent="0.25">
      <c r="B40" s="4">
        <v>45800.468396087963</v>
      </c>
      <c r="C40" s="5" t="s">
        <v>586</v>
      </c>
      <c r="D40" s="5" t="str">
        <f>UPPER(Form_Responses13[[#This Row],[Nama Lengkap]])</f>
        <v>CHANDA CHAERUNISA</v>
      </c>
      <c r="E40" s="5">
        <f>VLOOKUP(Form_Responses13[[#This Row],[Column1]],'Nilai Raport'!$B$2:$D$215,3,0)</f>
        <v>81.92307692307692</v>
      </c>
      <c r="F40" s="5" t="s">
        <v>45</v>
      </c>
      <c r="G40" s="5" t="s">
        <v>123</v>
      </c>
      <c r="H40" s="5">
        <v>4</v>
      </c>
      <c r="I40" s="5">
        <v>4</v>
      </c>
      <c r="J40" s="5">
        <v>5</v>
      </c>
      <c r="K40" s="5">
        <v>5</v>
      </c>
      <c r="L40" s="5">
        <v>5</v>
      </c>
      <c r="M40" s="5">
        <v>3</v>
      </c>
      <c r="N40" s="5">
        <v>4</v>
      </c>
      <c r="O40" s="5">
        <v>5</v>
      </c>
      <c r="P40" s="5">
        <v>5</v>
      </c>
      <c r="Q40" s="5">
        <v>5</v>
      </c>
      <c r="R40" s="5">
        <v>4</v>
      </c>
      <c r="S40" s="5">
        <v>3</v>
      </c>
      <c r="T40" s="5">
        <v>4</v>
      </c>
      <c r="U40" s="5">
        <v>5</v>
      </c>
      <c r="V40" s="5">
        <v>5</v>
      </c>
      <c r="W40" s="5">
        <v>5</v>
      </c>
      <c r="X40" s="5">
        <v>4</v>
      </c>
      <c r="Y40" s="5">
        <v>5</v>
      </c>
      <c r="Z40" s="5">
        <v>4</v>
      </c>
      <c r="AA40" s="5">
        <v>5</v>
      </c>
      <c r="AB40" s="5">
        <v>5</v>
      </c>
      <c r="AC40" s="5">
        <v>4</v>
      </c>
      <c r="AD40" s="5">
        <v>4</v>
      </c>
      <c r="AE40" s="5">
        <v>5</v>
      </c>
      <c r="AF40" s="5">
        <v>4</v>
      </c>
      <c r="AG40" s="5">
        <v>5</v>
      </c>
      <c r="AH40" s="5">
        <v>5</v>
      </c>
      <c r="AI40" s="5">
        <v>5</v>
      </c>
      <c r="AJ40" s="5">
        <v>5</v>
      </c>
      <c r="AK40" s="5">
        <v>5</v>
      </c>
      <c r="AL40" s="5">
        <v>5</v>
      </c>
      <c r="AM40" s="5">
        <v>4</v>
      </c>
      <c r="AN40" s="5">
        <v>4</v>
      </c>
      <c r="AO40" s="5">
        <v>4</v>
      </c>
      <c r="AP40" s="5">
        <v>3</v>
      </c>
      <c r="AQ40" s="5">
        <v>4</v>
      </c>
      <c r="AR40" s="5">
        <v>4</v>
      </c>
      <c r="AS40" s="6">
        <v>4</v>
      </c>
      <c r="AT40">
        <f>SUBTOTAL(9,Form_Responses13[[#This Row],[X1.1]:[Z.9]])</f>
        <v>168</v>
      </c>
    </row>
    <row r="41" spans="1:46" ht="12.5" x14ac:dyDescent="0.25">
      <c r="B41" s="7">
        <v>45800.468235243054</v>
      </c>
      <c r="C41" s="8" t="s">
        <v>587</v>
      </c>
      <c r="D41" s="8" t="str">
        <f>UPPER(Form_Responses13[[#This Row],[Nama Lengkap]])</f>
        <v>DAVINA AZAHRA PUTRI</v>
      </c>
      <c r="E41" s="8">
        <f>VLOOKUP(Form_Responses13[[#This Row],[Column1]],'Nilai Raport'!$B$2:$D$215,3,0)</f>
        <v>84.538461538461533</v>
      </c>
      <c r="F41" s="8" t="s">
        <v>45</v>
      </c>
      <c r="G41" s="8" t="s">
        <v>123</v>
      </c>
      <c r="H41" s="8">
        <v>5</v>
      </c>
      <c r="I41" s="8">
        <v>5</v>
      </c>
      <c r="J41" s="8">
        <v>5</v>
      </c>
      <c r="K41" s="8">
        <v>5</v>
      </c>
      <c r="L41" s="8">
        <v>5</v>
      </c>
      <c r="M41" s="8">
        <v>3</v>
      </c>
      <c r="N41" s="8">
        <v>5</v>
      </c>
      <c r="O41" s="8">
        <v>5</v>
      </c>
      <c r="P41" s="8">
        <v>5</v>
      </c>
      <c r="Q41" s="8">
        <v>5</v>
      </c>
      <c r="R41" s="8">
        <v>5</v>
      </c>
      <c r="S41" s="8">
        <v>5</v>
      </c>
      <c r="T41" s="8">
        <v>5</v>
      </c>
      <c r="U41" s="8">
        <v>5</v>
      </c>
      <c r="V41" s="8">
        <v>5</v>
      </c>
      <c r="W41" s="8">
        <v>4</v>
      </c>
      <c r="X41" s="8">
        <v>5</v>
      </c>
      <c r="Y41" s="8">
        <v>5</v>
      </c>
      <c r="Z41" s="8">
        <v>5</v>
      </c>
      <c r="AA41" s="8">
        <v>5</v>
      </c>
      <c r="AB41" s="8">
        <v>5</v>
      </c>
      <c r="AC41" s="8">
        <v>5</v>
      </c>
      <c r="AD41" s="8">
        <v>5</v>
      </c>
      <c r="AE41" s="8">
        <v>5</v>
      </c>
      <c r="AF41" s="8">
        <v>5</v>
      </c>
      <c r="AG41" s="8">
        <v>5</v>
      </c>
      <c r="AH41" s="8">
        <v>5</v>
      </c>
      <c r="AI41" s="8">
        <v>5</v>
      </c>
      <c r="AJ41" s="8">
        <v>5</v>
      </c>
      <c r="AK41" s="8">
        <v>5</v>
      </c>
      <c r="AL41" s="8">
        <v>5</v>
      </c>
      <c r="AM41" s="8">
        <v>5</v>
      </c>
      <c r="AN41" s="8">
        <v>5</v>
      </c>
      <c r="AO41" s="8">
        <v>5</v>
      </c>
      <c r="AP41" s="8">
        <v>5</v>
      </c>
      <c r="AQ41" s="8">
        <v>5</v>
      </c>
      <c r="AR41" s="8">
        <v>5</v>
      </c>
      <c r="AS41" s="9">
        <v>5</v>
      </c>
      <c r="AT41">
        <f>SUBTOTAL(9,Form_Responses13[[#This Row],[X1.1]:[Z.9]])</f>
        <v>187</v>
      </c>
    </row>
    <row r="42" spans="1:46" s="32" customFormat="1" ht="12.5" x14ac:dyDescent="0.25">
      <c r="B42" s="36">
        <v>45800.468619756939</v>
      </c>
      <c r="C42" s="37" t="s">
        <v>134</v>
      </c>
      <c r="D42" s="37" t="str">
        <f>UPPER(Form_Responses13[[#This Row],[Nama Lengkap]])</f>
        <v>DENURSTA</v>
      </c>
      <c r="E42" s="37" t="e">
        <f>VLOOKUP(Form_Responses13[[#This Row],[Column1]],'Nilai Raport'!$B$2:$D$215,3,0)</f>
        <v>#N/A</v>
      </c>
      <c r="F42" s="37" t="s">
        <v>45</v>
      </c>
      <c r="G42" s="37" t="s">
        <v>123</v>
      </c>
      <c r="H42" s="37">
        <v>4</v>
      </c>
      <c r="I42" s="37">
        <v>4</v>
      </c>
      <c r="J42" s="37">
        <v>4</v>
      </c>
      <c r="K42" s="37">
        <v>4</v>
      </c>
      <c r="L42" s="37">
        <v>3</v>
      </c>
      <c r="M42" s="37">
        <v>3</v>
      </c>
      <c r="N42" s="37">
        <v>4</v>
      </c>
      <c r="O42" s="37">
        <v>4</v>
      </c>
      <c r="P42" s="37">
        <v>3</v>
      </c>
      <c r="Q42" s="37">
        <v>4</v>
      </c>
      <c r="R42" s="37">
        <v>4</v>
      </c>
      <c r="S42" s="37">
        <v>3</v>
      </c>
      <c r="T42" s="37">
        <v>4</v>
      </c>
      <c r="U42" s="37">
        <v>4</v>
      </c>
      <c r="V42" s="37">
        <v>4</v>
      </c>
      <c r="W42" s="37">
        <v>4</v>
      </c>
      <c r="X42" s="37">
        <v>4</v>
      </c>
      <c r="Y42" s="37">
        <v>4</v>
      </c>
      <c r="Z42" s="37">
        <v>4</v>
      </c>
      <c r="AA42" s="37">
        <v>4</v>
      </c>
      <c r="AB42" s="37">
        <v>4</v>
      </c>
      <c r="AC42" s="37">
        <v>4</v>
      </c>
      <c r="AD42" s="37">
        <v>3</v>
      </c>
      <c r="AE42" s="37">
        <v>3</v>
      </c>
      <c r="AF42" s="37">
        <v>3</v>
      </c>
      <c r="AG42" s="37">
        <v>4</v>
      </c>
      <c r="AH42" s="37">
        <v>4</v>
      </c>
      <c r="AI42" s="37">
        <v>4</v>
      </c>
      <c r="AJ42" s="37">
        <v>4</v>
      </c>
      <c r="AK42" s="37">
        <v>4</v>
      </c>
      <c r="AL42" s="37">
        <v>3</v>
      </c>
      <c r="AM42" s="37">
        <v>3</v>
      </c>
      <c r="AN42" s="37">
        <v>3</v>
      </c>
      <c r="AO42" s="37">
        <v>3</v>
      </c>
      <c r="AP42" s="37">
        <v>3</v>
      </c>
      <c r="AQ42" s="37">
        <v>4</v>
      </c>
      <c r="AR42" s="37">
        <v>3</v>
      </c>
      <c r="AS42" s="38">
        <v>4</v>
      </c>
      <c r="AT42" s="32">
        <f>SUBTOTAL(9,Form_Responses13[[#This Row],[X1.1]:[Z.9]])</f>
        <v>139</v>
      </c>
    </row>
    <row r="43" spans="1:46" ht="12.5" x14ac:dyDescent="0.25">
      <c r="B43" s="7">
        <v>45800.485684282408</v>
      </c>
      <c r="C43" s="8" t="s">
        <v>151</v>
      </c>
      <c r="D43" s="8" t="str">
        <f>UPPER(Form_Responses13[[#This Row],[Nama Lengkap]])</f>
        <v>DWI LAILY SALSABILA</v>
      </c>
      <c r="E43" s="8">
        <f>VLOOKUP(Form_Responses13[[#This Row],[Column1]],'Nilai Raport'!$B$2:$D$215,3,0)</f>
        <v>81.84615384615384</v>
      </c>
      <c r="F43" s="8" t="s">
        <v>45</v>
      </c>
      <c r="G43" s="8" t="s">
        <v>123</v>
      </c>
      <c r="H43" s="8">
        <v>4</v>
      </c>
      <c r="I43" s="8">
        <v>4</v>
      </c>
      <c r="J43" s="8">
        <v>4</v>
      </c>
      <c r="K43" s="8">
        <v>4</v>
      </c>
      <c r="L43" s="8">
        <v>4</v>
      </c>
      <c r="M43" s="8">
        <v>3</v>
      </c>
      <c r="N43" s="8">
        <v>4</v>
      </c>
      <c r="O43" s="8">
        <v>4</v>
      </c>
      <c r="P43" s="8">
        <v>4</v>
      </c>
      <c r="Q43" s="8">
        <v>4</v>
      </c>
      <c r="R43" s="8">
        <v>4</v>
      </c>
      <c r="S43" s="8">
        <v>4</v>
      </c>
      <c r="T43" s="8">
        <v>4</v>
      </c>
      <c r="U43" s="8">
        <v>4</v>
      </c>
      <c r="V43" s="8">
        <v>4</v>
      </c>
      <c r="W43" s="8">
        <v>4</v>
      </c>
      <c r="X43" s="8">
        <v>4</v>
      </c>
      <c r="Y43" s="8">
        <v>4</v>
      </c>
      <c r="Z43" s="8">
        <v>4</v>
      </c>
      <c r="AA43" s="8">
        <v>4</v>
      </c>
      <c r="AB43" s="8">
        <v>4</v>
      </c>
      <c r="AC43" s="8">
        <v>4</v>
      </c>
      <c r="AD43" s="8">
        <v>4</v>
      </c>
      <c r="AE43" s="8">
        <v>4</v>
      </c>
      <c r="AF43" s="8">
        <v>4</v>
      </c>
      <c r="AG43" s="8">
        <v>4</v>
      </c>
      <c r="AH43" s="8">
        <v>4</v>
      </c>
      <c r="AI43" s="8">
        <v>4</v>
      </c>
      <c r="AJ43" s="8">
        <v>4</v>
      </c>
      <c r="AK43" s="8">
        <v>4</v>
      </c>
      <c r="AL43" s="8">
        <v>4</v>
      </c>
      <c r="AM43" s="8">
        <v>4</v>
      </c>
      <c r="AN43" s="8">
        <v>4</v>
      </c>
      <c r="AO43" s="8">
        <v>4</v>
      </c>
      <c r="AP43" s="8">
        <v>4</v>
      </c>
      <c r="AQ43" s="8">
        <v>4</v>
      </c>
      <c r="AR43" s="8">
        <v>4</v>
      </c>
      <c r="AS43" s="9">
        <v>4</v>
      </c>
      <c r="AT43">
        <f>SUBTOTAL(9,Form_Responses13[[#This Row],[X1.1]:[Z.9]])</f>
        <v>151</v>
      </c>
    </row>
    <row r="44" spans="1:46" s="32" customFormat="1" ht="12.5" x14ac:dyDescent="0.25">
      <c r="B44" s="36">
        <v>45800.469995717591</v>
      </c>
      <c r="C44" s="37" t="s">
        <v>588</v>
      </c>
      <c r="D44" s="37" t="str">
        <f>UPPER(Form_Responses13[[#This Row],[Nama Lengkap]])</f>
        <v>JESIE RAHMAWATI</v>
      </c>
      <c r="E44" s="37">
        <f>VLOOKUP(Form_Responses13[[#This Row],[Column1]],'Nilai Raport'!$B$2:$D$215,3,0)</f>
        <v>81.461538461538467</v>
      </c>
      <c r="F44" s="37" t="s">
        <v>45</v>
      </c>
      <c r="G44" s="37" t="s">
        <v>123</v>
      </c>
      <c r="H44" s="37">
        <v>3</v>
      </c>
      <c r="I44" s="37">
        <v>4</v>
      </c>
      <c r="J44" s="37">
        <v>4</v>
      </c>
      <c r="K44" s="37">
        <v>4</v>
      </c>
      <c r="L44" s="37">
        <v>4</v>
      </c>
      <c r="M44" s="37">
        <v>2</v>
      </c>
      <c r="N44" s="37">
        <v>4</v>
      </c>
      <c r="O44" s="37">
        <v>3</v>
      </c>
      <c r="P44" s="37">
        <v>3</v>
      </c>
      <c r="Q44" s="37">
        <v>5</v>
      </c>
      <c r="R44" s="37">
        <v>4</v>
      </c>
      <c r="S44" s="37">
        <v>3</v>
      </c>
      <c r="T44" s="37">
        <v>4</v>
      </c>
      <c r="U44" s="37">
        <v>4</v>
      </c>
      <c r="V44" s="37">
        <v>4</v>
      </c>
      <c r="W44" s="37">
        <v>3</v>
      </c>
      <c r="X44" s="37">
        <v>4</v>
      </c>
      <c r="Y44" s="37">
        <v>4</v>
      </c>
      <c r="Z44" s="37">
        <v>4</v>
      </c>
      <c r="AA44" s="37">
        <v>4</v>
      </c>
      <c r="AB44" s="37">
        <v>3</v>
      </c>
      <c r="AC44" s="37">
        <v>4</v>
      </c>
      <c r="AD44" s="37">
        <v>5</v>
      </c>
      <c r="AE44" s="37">
        <v>4</v>
      </c>
      <c r="AF44" s="37">
        <v>4</v>
      </c>
      <c r="AG44" s="37">
        <v>4</v>
      </c>
      <c r="AH44" s="37">
        <v>3</v>
      </c>
      <c r="AI44" s="37">
        <v>4</v>
      </c>
      <c r="AJ44" s="37">
        <v>4</v>
      </c>
      <c r="AK44" s="37">
        <v>4</v>
      </c>
      <c r="AL44" s="37">
        <v>4</v>
      </c>
      <c r="AM44" s="37">
        <v>4</v>
      </c>
      <c r="AN44" s="37">
        <v>4</v>
      </c>
      <c r="AO44" s="37">
        <v>4</v>
      </c>
      <c r="AP44" s="37">
        <v>3</v>
      </c>
      <c r="AQ44" s="37">
        <v>3</v>
      </c>
      <c r="AR44" s="37">
        <v>3</v>
      </c>
      <c r="AS44" s="38">
        <v>5</v>
      </c>
      <c r="AT44" s="32">
        <f>SUBTOTAL(9,Form_Responses13[[#This Row],[X1.1]:[Z.9]])</f>
        <v>143</v>
      </c>
    </row>
    <row r="45" spans="1:46" s="32" customFormat="1" ht="12.5" x14ac:dyDescent="0.25">
      <c r="B45" s="33">
        <v>45800.469202997687</v>
      </c>
      <c r="C45" s="34" t="s">
        <v>143</v>
      </c>
      <c r="D45" s="34" t="str">
        <f>UPPER(Form_Responses13[[#This Row],[Nama Lengkap]])</f>
        <v>JESSICA GENDHIS ALLIFA</v>
      </c>
      <c r="E45" s="34">
        <f>VLOOKUP(Form_Responses13[[#This Row],[Column1]],'Nilai Raport'!$B$2:$D$215,3,0)</f>
        <v>81.230769230769226</v>
      </c>
      <c r="F45" s="34" t="s">
        <v>45</v>
      </c>
      <c r="G45" s="34" t="s">
        <v>123</v>
      </c>
      <c r="H45" s="34">
        <v>5</v>
      </c>
      <c r="I45" s="34">
        <v>5</v>
      </c>
      <c r="J45" s="34">
        <v>5</v>
      </c>
      <c r="K45" s="34">
        <v>5</v>
      </c>
      <c r="L45" s="34">
        <v>5</v>
      </c>
      <c r="M45" s="34">
        <v>2</v>
      </c>
      <c r="N45" s="34">
        <v>5</v>
      </c>
      <c r="O45" s="34">
        <v>5</v>
      </c>
      <c r="P45" s="34">
        <v>5</v>
      </c>
      <c r="Q45" s="34">
        <v>5</v>
      </c>
      <c r="R45" s="34">
        <v>5</v>
      </c>
      <c r="S45" s="34">
        <v>5</v>
      </c>
      <c r="T45" s="34">
        <v>4</v>
      </c>
      <c r="U45" s="34">
        <v>4</v>
      </c>
      <c r="V45" s="34">
        <v>5</v>
      </c>
      <c r="W45" s="34">
        <v>2</v>
      </c>
      <c r="X45" s="34">
        <v>4</v>
      </c>
      <c r="Y45" s="34">
        <v>4</v>
      </c>
      <c r="Z45" s="34">
        <v>3</v>
      </c>
      <c r="AA45" s="34">
        <v>4</v>
      </c>
      <c r="AB45" s="34">
        <v>4</v>
      </c>
      <c r="AC45" s="34">
        <v>4</v>
      </c>
      <c r="AD45" s="34">
        <v>4</v>
      </c>
      <c r="AE45" s="34">
        <v>4</v>
      </c>
      <c r="AF45" s="34">
        <v>4</v>
      </c>
      <c r="AG45" s="34">
        <v>5</v>
      </c>
      <c r="AH45" s="34">
        <v>4</v>
      </c>
      <c r="AI45" s="34">
        <v>4</v>
      </c>
      <c r="AJ45" s="34">
        <v>4</v>
      </c>
      <c r="AK45" s="34">
        <v>4</v>
      </c>
      <c r="AL45" s="34">
        <v>4</v>
      </c>
      <c r="AM45" s="34">
        <v>4</v>
      </c>
      <c r="AN45" s="34">
        <v>4</v>
      </c>
      <c r="AO45" s="34">
        <v>4</v>
      </c>
      <c r="AP45" s="34">
        <v>2</v>
      </c>
      <c r="AQ45" s="34">
        <v>4</v>
      </c>
      <c r="AR45" s="34">
        <v>5</v>
      </c>
      <c r="AS45" s="35">
        <v>5</v>
      </c>
      <c r="AT45" s="32">
        <f>SUBTOTAL(9,Form_Responses13[[#This Row],[X1.1]:[Z.9]])</f>
        <v>160</v>
      </c>
    </row>
    <row r="46" spans="1:46" ht="12.5" x14ac:dyDescent="0.25">
      <c r="B46" s="4">
        <v>45800.468324837959</v>
      </c>
      <c r="C46" s="5" t="s">
        <v>589</v>
      </c>
      <c r="D46" s="5" t="str">
        <f>UPPER(Form_Responses13[[#This Row],[Nama Lengkap]])</f>
        <v>KEISHA AGUSTINA TUMANGGOR</v>
      </c>
      <c r="E46" s="5">
        <f>VLOOKUP(Form_Responses13[[#This Row],[Column1]],'Nilai Raport'!$B$2:$D$215,3,0)</f>
        <v>83.769230769230774</v>
      </c>
      <c r="F46" s="5" t="s">
        <v>45</v>
      </c>
      <c r="G46" s="5" t="s">
        <v>123</v>
      </c>
      <c r="H46" s="5">
        <v>5</v>
      </c>
      <c r="I46" s="5">
        <v>4</v>
      </c>
      <c r="J46" s="5">
        <v>5</v>
      </c>
      <c r="K46" s="5">
        <v>5</v>
      </c>
      <c r="L46" s="5">
        <v>5</v>
      </c>
      <c r="M46" s="5">
        <v>3</v>
      </c>
      <c r="N46" s="5">
        <v>5</v>
      </c>
      <c r="O46" s="5">
        <v>5</v>
      </c>
      <c r="P46" s="5">
        <v>5</v>
      </c>
      <c r="Q46" s="5">
        <v>5</v>
      </c>
      <c r="R46" s="5">
        <v>4</v>
      </c>
      <c r="S46" s="5">
        <v>5</v>
      </c>
      <c r="T46" s="5">
        <v>5</v>
      </c>
      <c r="U46" s="5">
        <v>5</v>
      </c>
      <c r="V46" s="5">
        <v>5</v>
      </c>
      <c r="W46" s="5">
        <v>4</v>
      </c>
      <c r="X46" s="5">
        <v>4</v>
      </c>
      <c r="Y46" s="5">
        <v>4</v>
      </c>
      <c r="Z46" s="5">
        <v>4</v>
      </c>
      <c r="AA46" s="5">
        <v>4</v>
      </c>
      <c r="AB46" s="5">
        <v>5</v>
      </c>
      <c r="AC46" s="5">
        <v>5</v>
      </c>
      <c r="AD46" s="5">
        <v>4</v>
      </c>
      <c r="AE46" s="5">
        <v>5</v>
      </c>
      <c r="AF46" s="5">
        <v>5</v>
      </c>
      <c r="AG46" s="5">
        <v>5</v>
      </c>
      <c r="AH46" s="5">
        <v>5</v>
      </c>
      <c r="AI46" s="5">
        <v>5</v>
      </c>
      <c r="AJ46" s="5">
        <v>5</v>
      </c>
      <c r="AK46" s="5">
        <v>5</v>
      </c>
      <c r="AL46" s="5">
        <v>4</v>
      </c>
      <c r="AM46" s="5">
        <v>4</v>
      </c>
      <c r="AN46" s="5">
        <v>5</v>
      </c>
      <c r="AO46" s="5">
        <v>5</v>
      </c>
      <c r="AP46" s="5">
        <v>5</v>
      </c>
      <c r="AQ46" s="5">
        <v>4</v>
      </c>
      <c r="AR46" s="5">
        <v>5</v>
      </c>
      <c r="AS46" s="6">
        <v>5</v>
      </c>
      <c r="AT46">
        <f>SUBTOTAL(9,Form_Responses13[[#This Row],[X1.1]:[Z.9]])</f>
        <v>177</v>
      </c>
    </row>
    <row r="47" spans="1:46" ht="12.5" x14ac:dyDescent="0.25">
      <c r="B47" s="7">
        <v>45800.851053680555</v>
      </c>
      <c r="C47" s="8" t="s">
        <v>590</v>
      </c>
      <c r="D47" s="8" t="str">
        <f>UPPER(Form_Responses13[[#This Row],[Nama Lengkap]])</f>
        <v>MAHARANI DEVI</v>
      </c>
      <c r="E47" s="8">
        <f>VLOOKUP(Form_Responses13[[#This Row],[Column1]],'Nilai Raport'!$B$2:$D$215,3,0)</f>
        <v>82.307692307692307</v>
      </c>
      <c r="F47" s="8" t="s">
        <v>45</v>
      </c>
      <c r="G47" s="8" t="s">
        <v>123</v>
      </c>
      <c r="H47" s="8">
        <v>5</v>
      </c>
      <c r="I47" s="8">
        <v>4</v>
      </c>
      <c r="J47" s="8">
        <v>4</v>
      </c>
      <c r="K47" s="8">
        <v>3</v>
      </c>
      <c r="L47" s="8">
        <v>3</v>
      </c>
      <c r="M47" s="8">
        <v>3</v>
      </c>
      <c r="N47" s="8">
        <v>4</v>
      </c>
      <c r="O47" s="8">
        <v>4</v>
      </c>
      <c r="P47" s="8">
        <v>4</v>
      </c>
      <c r="Q47" s="8">
        <v>4</v>
      </c>
      <c r="R47" s="8">
        <v>5</v>
      </c>
      <c r="S47" s="8">
        <v>5</v>
      </c>
      <c r="T47" s="8">
        <v>3</v>
      </c>
      <c r="U47" s="8">
        <v>5</v>
      </c>
      <c r="V47" s="8">
        <v>4</v>
      </c>
      <c r="W47" s="8">
        <v>5</v>
      </c>
      <c r="X47" s="8">
        <v>4</v>
      </c>
      <c r="Y47" s="8">
        <v>5</v>
      </c>
      <c r="Z47" s="8">
        <v>5</v>
      </c>
      <c r="AA47" s="8">
        <v>5</v>
      </c>
      <c r="AB47" s="8">
        <v>5</v>
      </c>
      <c r="AC47" s="8">
        <v>5</v>
      </c>
      <c r="AD47" s="8">
        <v>4</v>
      </c>
      <c r="AE47" s="8">
        <v>5</v>
      </c>
      <c r="AF47" s="8">
        <v>5</v>
      </c>
      <c r="AG47" s="8">
        <v>5</v>
      </c>
      <c r="AH47" s="8">
        <v>5</v>
      </c>
      <c r="AI47" s="8">
        <v>4</v>
      </c>
      <c r="AJ47" s="8">
        <v>5</v>
      </c>
      <c r="AK47" s="8">
        <v>4</v>
      </c>
      <c r="AL47" s="8">
        <v>3</v>
      </c>
      <c r="AM47" s="8">
        <v>3</v>
      </c>
      <c r="AN47" s="8">
        <v>3</v>
      </c>
      <c r="AO47" s="8">
        <v>4</v>
      </c>
      <c r="AP47" s="8">
        <v>4</v>
      </c>
      <c r="AQ47" s="8">
        <v>4</v>
      </c>
      <c r="AR47" s="8">
        <v>5</v>
      </c>
      <c r="AS47" s="9">
        <v>5</v>
      </c>
      <c r="AT47">
        <f>SUBTOTAL(9,Form_Responses13[[#This Row],[X1.1]:[Z.9]])</f>
        <v>162</v>
      </c>
    </row>
    <row r="48" spans="1:46" ht="12.5" x14ac:dyDescent="0.25">
      <c r="B48" s="4">
        <v>45800.476108923613</v>
      </c>
      <c r="C48" s="5" t="s">
        <v>591</v>
      </c>
      <c r="D48" s="5" t="str">
        <f>UPPER(Form_Responses13[[#This Row],[Nama Lengkap]])</f>
        <v>MOHAMAD RAYHAN ALFARIZI</v>
      </c>
      <c r="E48" s="5">
        <f>VLOOKUP(Form_Responses13[[#This Row],[Column1]],'Nilai Raport'!$B$2:$D$215,3,0)</f>
        <v>85.692307692307693</v>
      </c>
      <c r="F48" s="5" t="s">
        <v>56</v>
      </c>
      <c r="G48" s="5" t="s">
        <v>123</v>
      </c>
      <c r="H48" s="5">
        <v>4</v>
      </c>
      <c r="I48" s="5">
        <v>5</v>
      </c>
      <c r="J48" s="5">
        <v>5</v>
      </c>
      <c r="K48" s="5">
        <v>3</v>
      </c>
      <c r="L48" s="5">
        <v>2</v>
      </c>
      <c r="M48" s="5">
        <v>1</v>
      </c>
      <c r="N48" s="5">
        <v>2</v>
      </c>
      <c r="O48" s="5">
        <v>5</v>
      </c>
      <c r="P48" s="5">
        <v>5</v>
      </c>
      <c r="Q48" s="5">
        <v>4</v>
      </c>
      <c r="R48" s="5">
        <v>2</v>
      </c>
      <c r="S48" s="5">
        <v>1</v>
      </c>
      <c r="T48" s="5">
        <v>1</v>
      </c>
      <c r="U48" s="5">
        <v>1</v>
      </c>
      <c r="V48" s="5">
        <v>5</v>
      </c>
      <c r="W48" s="5">
        <v>1</v>
      </c>
      <c r="X48" s="5">
        <v>5</v>
      </c>
      <c r="Y48" s="5">
        <v>5</v>
      </c>
      <c r="Z48" s="5">
        <v>5</v>
      </c>
      <c r="AA48" s="5">
        <v>3</v>
      </c>
      <c r="AB48" s="5">
        <v>3</v>
      </c>
      <c r="AC48" s="5">
        <v>5</v>
      </c>
      <c r="AD48" s="5">
        <v>5</v>
      </c>
      <c r="AE48" s="5">
        <v>5</v>
      </c>
      <c r="AF48" s="5">
        <v>5</v>
      </c>
      <c r="AG48" s="5">
        <v>5</v>
      </c>
      <c r="AH48" s="5">
        <v>5</v>
      </c>
      <c r="AI48" s="5">
        <v>4</v>
      </c>
      <c r="AJ48" s="5">
        <v>5</v>
      </c>
      <c r="AK48" s="5">
        <v>5</v>
      </c>
      <c r="AL48" s="5">
        <v>2</v>
      </c>
      <c r="AM48" s="5">
        <v>2</v>
      </c>
      <c r="AN48" s="5">
        <v>4</v>
      </c>
      <c r="AO48" s="5">
        <v>4</v>
      </c>
      <c r="AP48" s="5">
        <v>5</v>
      </c>
      <c r="AQ48" s="5">
        <v>5</v>
      </c>
      <c r="AR48" s="5">
        <v>5</v>
      </c>
      <c r="AS48" s="6">
        <v>5</v>
      </c>
      <c r="AT48">
        <f>SUBTOTAL(9,Form_Responses13[[#This Row],[X1.1]:[Z.9]])</f>
        <v>144</v>
      </c>
    </row>
    <row r="49" spans="2:46" ht="12.5" x14ac:dyDescent="0.25">
      <c r="B49" s="7">
        <v>45800.467852337963</v>
      </c>
      <c r="C49" s="8" t="s">
        <v>122</v>
      </c>
      <c r="D49" s="8" t="str">
        <f>UPPER(Form_Responses13[[#This Row],[Nama Lengkap]])</f>
        <v>MUHAMMAD DAVA</v>
      </c>
      <c r="E49" s="8">
        <f>VLOOKUP(Form_Responses13[[#This Row],[Column1]],'Nilai Raport'!$B$2:$D$215,3,0)</f>
        <v>84.692307692307693</v>
      </c>
      <c r="F49" s="8" t="s">
        <v>56</v>
      </c>
      <c r="G49" s="8" t="s">
        <v>123</v>
      </c>
      <c r="H49" s="8">
        <v>5</v>
      </c>
      <c r="I49" s="8">
        <v>5</v>
      </c>
      <c r="J49" s="8">
        <v>5</v>
      </c>
      <c r="K49" s="8">
        <v>5</v>
      </c>
      <c r="L49" s="8">
        <v>3</v>
      </c>
      <c r="M49" s="8">
        <v>5</v>
      </c>
      <c r="N49" s="8">
        <v>5</v>
      </c>
      <c r="O49" s="8">
        <v>5</v>
      </c>
      <c r="P49" s="8">
        <v>5</v>
      </c>
      <c r="Q49" s="8">
        <v>5</v>
      </c>
      <c r="R49" s="8">
        <v>5</v>
      </c>
      <c r="S49" s="8">
        <v>4</v>
      </c>
      <c r="T49" s="8">
        <v>5</v>
      </c>
      <c r="U49" s="8">
        <v>5</v>
      </c>
      <c r="V49" s="8">
        <v>5</v>
      </c>
      <c r="W49" s="8">
        <v>4</v>
      </c>
      <c r="X49" s="8">
        <v>5</v>
      </c>
      <c r="Y49" s="8">
        <v>4</v>
      </c>
      <c r="Z49" s="8">
        <v>4</v>
      </c>
      <c r="AA49" s="8">
        <v>5</v>
      </c>
      <c r="AB49" s="8">
        <v>3</v>
      </c>
      <c r="AC49" s="8">
        <v>5</v>
      </c>
      <c r="AD49" s="8">
        <v>3</v>
      </c>
      <c r="AE49" s="8">
        <v>5</v>
      </c>
      <c r="AF49" s="8">
        <v>5</v>
      </c>
      <c r="AG49" s="8">
        <v>3</v>
      </c>
      <c r="AH49" s="8">
        <v>5</v>
      </c>
      <c r="AI49" s="8">
        <v>3</v>
      </c>
      <c r="AJ49" s="8">
        <v>5</v>
      </c>
      <c r="AK49" s="8">
        <v>5</v>
      </c>
      <c r="AL49" s="8">
        <v>2</v>
      </c>
      <c r="AM49" s="8">
        <v>5</v>
      </c>
      <c r="AN49" s="8">
        <v>5</v>
      </c>
      <c r="AO49" s="8">
        <v>5</v>
      </c>
      <c r="AP49" s="8">
        <v>5</v>
      </c>
      <c r="AQ49" s="8">
        <v>5</v>
      </c>
      <c r="AR49" s="8">
        <v>5</v>
      </c>
      <c r="AS49" s="9">
        <v>5</v>
      </c>
      <c r="AT49">
        <f>SUBTOTAL(9,Form_Responses13[[#This Row],[X1.1]:[Z.9]])</f>
        <v>173</v>
      </c>
    </row>
    <row r="50" spans="2:46" s="32" customFormat="1" ht="12.5" x14ac:dyDescent="0.25">
      <c r="B50" s="36">
        <v>45800.468273287042</v>
      </c>
      <c r="C50" s="37" t="s">
        <v>127</v>
      </c>
      <c r="D50" s="37" t="str">
        <f>UPPER(Form_Responses13[[#This Row],[Nama Lengkap]])</f>
        <v>NADYA CHAIRUNISSA</v>
      </c>
      <c r="E50" s="37">
        <f>VLOOKUP(Form_Responses13[[#This Row],[Column1]],'Nilai Raport'!$B$2:$D$215,3,0)</f>
        <v>81.07692307692308</v>
      </c>
      <c r="F50" s="37" t="s">
        <v>45</v>
      </c>
      <c r="G50" s="37" t="s">
        <v>123</v>
      </c>
      <c r="H50" s="37">
        <v>3</v>
      </c>
      <c r="I50" s="37">
        <v>3</v>
      </c>
      <c r="J50" s="37">
        <v>3</v>
      </c>
      <c r="K50" s="37">
        <v>3</v>
      </c>
      <c r="L50" s="37">
        <v>3</v>
      </c>
      <c r="M50" s="37">
        <v>3</v>
      </c>
      <c r="N50" s="37">
        <v>3</v>
      </c>
      <c r="O50" s="37">
        <v>3</v>
      </c>
      <c r="P50" s="37">
        <v>3</v>
      </c>
      <c r="Q50" s="37">
        <v>3</v>
      </c>
      <c r="R50" s="37">
        <v>4</v>
      </c>
      <c r="S50" s="37">
        <v>3</v>
      </c>
      <c r="T50" s="37">
        <v>2</v>
      </c>
      <c r="U50" s="37">
        <v>2</v>
      </c>
      <c r="V50" s="37">
        <v>4</v>
      </c>
      <c r="W50" s="37">
        <v>2</v>
      </c>
      <c r="X50" s="37">
        <v>4</v>
      </c>
      <c r="Y50" s="37">
        <v>3</v>
      </c>
      <c r="Z50" s="37">
        <v>3</v>
      </c>
      <c r="AA50" s="37">
        <v>4</v>
      </c>
      <c r="AB50" s="37">
        <v>3</v>
      </c>
      <c r="AC50" s="37">
        <v>4</v>
      </c>
      <c r="AD50" s="37">
        <v>3</v>
      </c>
      <c r="AE50" s="37">
        <v>4</v>
      </c>
      <c r="AF50" s="37">
        <v>4</v>
      </c>
      <c r="AG50" s="37">
        <v>4</v>
      </c>
      <c r="AH50" s="37">
        <v>3</v>
      </c>
      <c r="AI50" s="37">
        <v>2</v>
      </c>
      <c r="AJ50" s="37">
        <v>4</v>
      </c>
      <c r="AK50" s="37">
        <v>4</v>
      </c>
      <c r="AL50" s="37">
        <v>4</v>
      </c>
      <c r="AM50" s="37">
        <v>3</v>
      </c>
      <c r="AN50" s="37">
        <v>4</v>
      </c>
      <c r="AO50" s="37">
        <v>4</v>
      </c>
      <c r="AP50" s="37">
        <v>4</v>
      </c>
      <c r="AQ50" s="37">
        <v>4</v>
      </c>
      <c r="AR50" s="37">
        <v>4</v>
      </c>
      <c r="AS50" s="38">
        <v>4</v>
      </c>
      <c r="AT50" s="32">
        <f>SUBTOTAL(9,Form_Responses13[[#This Row],[X1.1]:[Z.9]])</f>
        <v>127</v>
      </c>
    </row>
    <row r="51" spans="2:46" ht="12.5" x14ac:dyDescent="0.25">
      <c r="B51" s="7">
        <v>45800.468198888891</v>
      </c>
      <c r="C51" s="8" t="s">
        <v>125</v>
      </c>
      <c r="D51" s="8" t="str">
        <f>UPPER(Form_Responses13[[#This Row],[Nama Lengkap]])</f>
        <v>NOFAL ICHLAM FACHRURROZI</v>
      </c>
      <c r="E51" s="8">
        <f>VLOOKUP(Form_Responses13[[#This Row],[Column1]],'Nilai Raport'!$B$2:$D$215,3,0)</f>
        <v>82.692307692307693</v>
      </c>
      <c r="F51" s="8" t="s">
        <v>56</v>
      </c>
      <c r="G51" s="8" t="s">
        <v>123</v>
      </c>
      <c r="H51" s="8">
        <v>3</v>
      </c>
      <c r="I51" s="8">
        <v>5</v>
      </c>
      <c r="J51" s="8">
        <v>5</v>
      </c>
      <c r="K51" s="8">
        <v>5</v>
      </c>
      <c r="L51" s="8">
        <v>3</v>
      </c>
      <c r="M51" s="8">
        <v>2</v>
      </c>
      <c r="N51" s="8">
        <v>5</v>
      </c>
      <c r="O51" s="8">
        <v>5</v>
      </c>
      <c r="P51" s="8">
        <v>5</v>
      </c>
      <c r="Q51" s="8">
        <v>5</v>
      </c>
      <c r="R51" s="8">
        <v>5</v>
      </c>
      <c r="S51" s="8">
        <v>3</v>
      </c>
      <c r="T51" s="8">
        <v>5</v>
      </c>
      <c r="U51" s="8">
        <v>5</v>
      </c>
      <c r="V51" s="8">
        <v>5</v>
      </c>
      <c r="W51" s="8">
        <v>5</v>
      </c>
      <c r="X51" s="8">
        <v>4</v>
      </c>
      <c r="Y51" s="8">
        <v>4</v>
      </c>
      <c r="Z51" s="8">
        <v>5</v>
      </c>
      <c r="AA51" s="8">
        <v>5</v>
      </c>
      <c r="AB51" s="8">
        <v>5</v>
      </c>
      <c r="AC51" s="8">
        <v>5</v>
      </c>
      <c r="AD51" s="8">
        <v>5</v>
      </c>
      <c r="AE51" s="8">
        <v>5</v>
      </c>
      <c r="AF51" s="8">
        <v>5</v>
      </c>
      <c r="AG51" s="8">
        <v>3</v>
      </c>
      <c r="AH51" s="8">
        <v>5</v>
      </c>
      <c r="AI51" s="8">
        <v>5</v>
      </c>
      <c r="AJ51" s="8">
        <v>5</v>
      </c>
      <c r="AK51" s="8">
        <v>5</v>
      </c>
      <c r="AL51" s="8">
        <v>5</v>
      </c>
      <c r="AM51" s="8">
        <v>5</v>
      </c>
      <c r="AN51" s="8">
        <v>5</v>
      </c>
      <c r="AO51" s="8">
        <v>5</v>
      </c>
      <c r="AP51" s="8">
        <v>5</v>
      </c>
      <c r="AQ51" s="8">
        <v>5</v>
      </c>
      <c r="AR51" s="8">
        <v>5</v>
      </c>
      <c r="AS51" s="9">
        <v>5</v>
      </c>
      <c r="AT51">
        <f>SUBTOTAL(9,Form_Responses13[[#This Row],[X1.1]:[Z.9]])</f>
        <v>177</v>
      </c>
    </row>
    <row r="52" spans="2:46" ht="12.5" x14ac:dyDescent="0.25">
      <c r="B52" s="4">
        <v>45800.469476377315</v>
      </c>
      <c r="C52" s="5" t="s">
        <v>146</v>
      </c>
      <c r="D52" s="5" t="str">
        <f>UPPER(Form_Responses13[[#This Row],[Nama Lengkap]])</f>
        <v>NUFIEKHA RAINI DESTARI</v>
      </c>
      <c r="E52" s="5">
        <f>VLOOKUP(Form_Responses13[[#This Row],[Column1]],'Nilai Raport'!$B$2:$D$215,3,0)</f>
        <v>81.692307692307693</v>
      </c>
      <c r="F52" s="5" t="s">
        <v>45</v>
      </c>
      <c r="G52" s="5" t="s">
        <v>123</v>
      </c>
      <c r="H52" s="5">
        <v>3</v>
      </c>
      <c r="I52" s="5">
        <v>3</v>
      </c>
      <c r="J52" s="5">
        <v>4</v>
      </c>
      <c r="K52" s="5">
        <v>3</v>
      </c>
      <c r="L52" s="5">
        <v>2</v>
      </c>
      <c r="M52" s="5">
        <v>1</v>
      </c>
      <c r="N52" s="5">
        <v>3</v>
      </c>
      <c r="O52" s="5">
        <v>4</v>
      </c>
      <c r="P52" s="5">
        <v>4</v>
      </c>
      <c r="Q52" s="5">
        <v>3</v>
      </c>
      <c r="R52" s="5">
        <v>3</v>
      </c>
      <c r="S52" s="5">
        <v>2</v>
      </c>
      <c r="T52" s="5">
        <v>3</v>
      </c>
      <c r="U52" s="5">
        <v>2</v>
      </c>
      <c r="V52" s="5">
        <v>4</v>
      </c>
      <c r="W52" s="5">
        <v>2</v>
      </c>
      <c r="X52" s="5">
        <v>3</v>
      </c>
      <c r="Y52" s="5">
        <v>3</v>
      </c>
      <c r="Z52" s="5">
        <v>4</v>
      </c>
      <c r="AA52" s="5">
        <v>4</v>
      </c>
      <c r="AB52" s="5">
        <v>3</v>
      </c>
      <c r="AC52" s="5">
        <v>3</v>
      </c>
      <c r="AD52" s="5">
        <v>4</v>
      </c>
      <c r="AE52" s="5">
        <v>4</v>
      </c>
      <c r="AF52" s="5">
        <v>3</v>
      </c>
      <c r="AG52" s="5">
        <v>4</v>
      </c>
      <c r="AH52" s="5">
        <v>3</v>
      </c>
      <c r="AI52" s="5">
        <v>4</v>
      </c>
      <c r="AJ52" s="5">
        <v>3</v>
      </c>
      <c r="AK52" s="5">
        <v>3</v>
      </c>
      <c r="AL52" s="5">
        <v>3</v>
      </c>
      <c r="AM52" s="5">
        <v>3</v>
      </c>
      <c r="AN52" s="5">
        <v>4</v>
      </c>
      <c r="AO52" s="5">
        <v>3</v>
      </c>
      <c r="AP52" s="5">
        <v>3</v>
      </c>
      <c r="AQ52" s="5">
        <v>4</v>
      </c>
      <c r="AR52" s="5">
        <v>4</v>
      </c>
      <c r="AS52" s="6">
        <v>5</v>
      </c>
      <c r="AT52">
        <f>SUBTOTAL(9,Form_Responses13[[#This Row],[X1.1]:[Z.9]])</f>
        <v>123</v>
      </c>
    </row>
    <row r="53" spans="2:46" ht="12.5" x14ac:dyDescent="0.25">
      <c r="B53" s="7">
        <v>45800.468776203707</v>
      </c>
      <c r="C53" s="8" t="s">
        <v>362</v>
      </c>
      <c r="D53" s="8" t="str">
        <f>UPPER(Form_Responses13[[#This Row],[Nama Lengkap]])</f>
        <v>NURUL AZKIYA TRIYONO</v>
      </c>
      <c r="E53" s="8">
        <f>VLOOKUP(Form_Responses13[[#This Row],[Column1]],'Nilai Raport'!$B$2:$D$215,3,0)</f>
        <v>82.07692307692308</v>
      </c>
      <c r="F53" s="8" t="s">
        <v>45</v>
      </c>
      <c r="G53" s="8" t="s">
        <v>123</v>
      </c>
      <c r="H53" s="8">
        <v>5</v>
      </c>
      <c r="I53" s="8">
        <v>5</v>
      </c>
      <c r="J53" s="8">
        <v>5</v>
      </c>
      <c r="K53" s="8">
        <v>5</v>
      </c>
      <c r="L53" s="8">
        <v>5</v>
      </c>
      <c r="M53" s="8">
        <v>3</v>
      </c>
      <c r="N53" s="8">
        <v>5</v>
      </c>
      <c r="O53" s="8">
        <v>5</v>
      </c>
      <c r="P53" s="8">
        <v>5</v>
      </c>
      <c r="Q53" s="8">
        <v>5</v>
      </c>
      <c r="R53" s="8">
        <v>5</v>
      </c>
      <c r="S53" s="8">
        <v>5</v>
      </c>
      <c r="T53" s="8">
        <v>5</v>
      </c>
      <c r="U53" s="8">
        <v>3</v>
      </c>
      <c r="V53" s="8">
        <v>5</v>
      </c>
      <c r="W53" s="8">
        <v>3</v>
      </c>
      <c r="X53" s="8">
        <v>5</v>
      </c>
      <c r="Y53" s="8">
        <v>5</v>
      </c>
      <c r="Z53" s="8">
        <v>5</v>
      </c>
      <c r="AA53" s="8">
        <v>5</v>
      </c>
      <c r="AB53" s="8">
        <v>5</v>
      </c>
      <c r="AC53" s="8">
        <v>5</v>
      </c>
      <c r="AD53" s="8">
        <v>5</v>
      </c>
      <c r="AE53" s="8">
        <v>5</v>
      </c>
      <c r="AF53" s="8">
        <v>5</v>
      </c>
      <c r="AG53" s="8">
        <v>5</v>
      </c>
      <c r="AH53" s="8">
        <v>5</v>
      </c>
      <c r="AI53" s="8">
        <v>5</v>
      </c>
      <c r="AJ53" s="8">
        <v>5</v>
      </c>
      <c r="AK53" s="8">
        <v>5</v>
      </c>
      <c r="AL53" s="8">
        <v>4</v>
      </c>
      <c r="AM53" s="8">
        <v>5</v>
      </c>
      <c r="AN53" s="8">
        <v>5</v>
      </c>
      <c r="AO53" s="8">
        <v>5</v>
      </c>
      <c r="AP53" s="8">
        <v>5</v>
      </c>
      <c r="AQ53" s="8">
        <v>5</v>
      </c>
      <c r="AR53" s="8">
        <v>5</v>
      </c>
      <c r="AS53" s="9">
        <v>5</v>
      </c>
      <c r="AT53">
        <f>SUBTOTAL(9,Form_Responses13[[#This Row],[X1.1]:[Z.9]])</f>
        <v>183</v>
      </c>
    </row>
    <row r="54" spans="2:46" s="32" customFormat="1" ht="12.5" x14ac:dyDescent="0.25">
      <c r="B54" s="36">
        <v>45800.468901898144</v>
      </c>
      <c r="C54" s="37" t="s">
        <v>140</v>
      </c>
      <c r="D54" s="37" t="str">
        <f>UPPER(Form_Responses13[[#This Row],[Nama Lengkap]])</f>
        <v>PUTRI HASANAH</v>
      </c>
      <c r="E54" s="37">
        <f>VLOOKUP(Form_Responses13[[#This Row],[Column1]],'Nilai Raport'!$B$2:$D$215,3,0)</f>
        <v>81.461538461538467</v>
      </c>
      <c r="F54" s="37" t="s">
        <v>45</v>
      </c>
      <c r="G54" s="37" t="s">
        <v>123</v>
      </c>
      <c r="H54" s="37">
        <v>3</v>
      </c>
      <c r="I54" s="37">
        <v>3</v>
      </c>
      <c r="J54" s="37">
        <v>3</v>
      </c>
      <c r="K54" s="37">
        <v>3</v>
      </c>
      <c r="L54" s="37">
        <v>2</v>
      </c>
      <c r="M54" s="37">
        <v>3</v>
      </c>
      <c r="N54" s="37">
        <v>2</v>
      </c>
      <c r="O54" s="37">
        <v>2</v>
      </c>
      <c r="P54" s="37">
        <v>3</v>
      </c>
      <c r="Q54" s="37">
        <v>3</v>
      </c>
      <c r="R54" s="37">
        <v>3</v>
      </c>
      <c r="S54" s="37">
        <v>3</v>
      </c>
      <c r="T54" s="37">
        <v>4</v>
      </c>
      <c r="U54" s="37">
        <v>5</v>
      </c>
      <c r="V54" s="37">
        <v>4</v>
      </c>
      <c r="W54" s="37">
        <v>5</v>
      </c>
      <c r="X54" s="37">
        <v>4</v>
      </c>
      <c r="Y54" s="37">
        <v>3</v>
      </c>
      <c r="Z54" s="37">
        <v>4</v>
      </c>
      <c r="AA54" s="37">
        <v>4</v>
      </c>
      <c r="AB54" s="37">
        <v>3</v>
      </c>
      <c r="AC54" s="37">
        <v>3</v>
      </c>
      <c r="AD54" s="37">
        <v>3</v>
      </c>
      <c r="AE54" s="37">
        <v>3</v>
      </c>
      <c r="AF54" s="37">
        <v>3</v>
      </c>
      <c r="AG54" s="37">
        <v>3</v>
      </c>
      <c r="AH54" s="37">
        <v>2</v>
      </c>
      <c r="AI54" s="37">
        <v>2</v>
      </c>
      <c r="AJ54" s="37">
        <v>3</v>
      </c>
      <c r="AK54" s="37">
        <v>3</v>
      </c>
      <c r="AL54" s="37">
        <v>3</v>
      </c>
      <c r="AM54" s="37">
        <v>3</v>
      </c>
      <c r="AN54" s="37">
        <v>4</v>
      </c>
      <c r="AO54" s="37">
        <v>3</v>
      </c>
      <c r="AP54" s="37">
        <v>1</v>
      </c>
      <c r="AQ54" s="37">
        <v>3</v>
      </c>
      <c r="AR54" s="37">
        <v>3</v>
      </c>
      <c r="AS54" s="38">
        <v>4</v>
      </c>
      <c r="AT54" s="32">
        <f>SUBTOTAL(9,Form_Responses13[[#This Row],[X1.1]:[Z.9]])</f>
        <v>118</v>
      </c>
    </row>
    <row r="55" spans="2:46" ht="12.5" x14ac:dyDescent="0.25">
      <c r="B55" s="7">
        <v>45800.469118460649</v>
      </c>
      <c r="C55" s="8" t="s">
        <v>592</v>
      </c>
      <c r="D55" s="8" t="str">
        <f>UPPER(Form_Responses13[[#This Row],[Nama Lengkap]])</f>
        <v>QUESHA NAHLA SUTRISNO</v>
      </c>
      <c r="E55" s="8">
        <f>VLOOKUP(Form_Responses13[[#This Row],[Column1]],'Nilai Raport'!$B$2:$D$215,3,0)</f>
        <v>82.307692307692307</v>
      </c>
      <c r="F55" s="8" t="s">
        <v>45</v>
      </c>
      <c r="G55" s="8" t="s">
        <v>123</v>
      </c>
      <c r="H55" s="8">
        <v>4</v>
      </c>
      <c r="I55" s="8">
        <v>5</v>
      </c>
      <c r="J55" s="8">
        <v>5</v>
      </c>
      <c r="K55" s="8">
        <v>5</v>
      </c>
      <c r="L55" s="8">
        <v>3</v>
      </c>
      <c r="M55" s="8">
        <v>3</v>
      </c>
      <c r="N55" s="8">
        <v>4</v>
      </c>
      <c r="O55" s="8">
        <v>5</v>
      </c>
      <c r="P55" s="8">
        <v>5</v>
      </c>
      <c r="Q55" s="8">
        <v>4</v>
      </c>
      <c r="R55" s="8">
        <v>4</v>
      </c>
      <c r="S55" s="8">
        <v>3</v>
      </c>
      <c r="T55" s="8">
        <v>3</v>
      </c>
      <c r="U55" s="8">
        <v>4</v>
      </c>
      <c r="V55" s="8">
        <v>5</v>
      </c>
      <c r="W55" s="8">
        <v>3</v>
      </c>
      <c r="X55" s="8">
        <v>4</v>
      </c>
      <c r="Y55" s="8">
        <v>4</v>
      </c>
      <c r="Z55" s="8">
        <v>5</v>
      </c>
      <c r="AA55" s="8">
        <v>4</v>
      </c>
      <c r="AB55" s="8">
        <v>3</v>
      </c>
      <c r="AC55" s="8">
        <v>5</v>
      </c>
      <c r="AD55" s="8">
        <v>4</v>
      </c>
      <c r="AE55" s="8">
        <v>5</v>
      </c>
      <c r="AF55" s="8">
        <v>5</v>
      </c>
      <c r="AG55" s="8">
        <v>4</v>
      </c>
      <c r="AH55" s="8">
        <v>5</v>
      </c>
      <c r="AI55" s="8">
        <v>5</v>
      </c>
      <c r="AJ55" s="8">
        <v>4</v>
      </c>
      <c r="AK55" s="8">
        <v>5</v>
      </c>
      <c r="AL55" s="8">
        <v>4</v>
      </c>
      <c r="AM55" s="8">
        <v>3</v>
      </c>
      <c r="AN55" s="8">
        <v>5</v>
      </c>
      <c r="AO55" s="8">
        <v>5</v>
      </c>
      <c r="AP55" s="8">
        <v>4</v>
      </c>
      <c r="AQ55" s="8">
        <v>5</v>
      </c>
      <c r="AR55" s="8">
        <v>5</v>
      </c>
      <c r="AS55" s="9">
        <v>5</v>
      </c>
      <c r="AT55">
        <f>SUBTOTAL(9,Form_Responses13[[#This Row],[X1.1]:[Z.9]])</f>
        <v>163</v>
      </c>
    </row>
    <row r="56" spans="2:46" ht="12.5" x14ac:dyDescent="0.25">
      <c r="B56" s="4">
        <v>45800.468169270833</v>
      </c>
      <c r="C56" s="5" t="s">
        <v>124</v>
      </c>
      <c r="D56" s="5" t="str">
        <f>UPPER(Form_Responses13[[#This Row],[Nama Lengkap]])</f>
        <v>RAYYA AILA PUTRI</v>
      </c>
      <c r="E56" s="5">
        <f>VLOOKUP(Form_Responses13[[#This Row],[Column1]],'Nilai Raport'!$B$2:$D$215,3,0)</f>
        <v>84.461538461538467</v>
      </c>
      <c r="F56" s="5" t="s">
        <v>45</v>
      </c>
      <c r="G56" s="5" t="s">
        <v>123</v>
      </c>
      <c r="H56" s="5">
        <v>4</v>
      </c>
      <c r="I56" s="5">
        <v>4</v>
      </c>
      <c r="J56" s="5">
        <v>5</v>
      </c>
      <c r="K56" s="5">
        <v>4</v>
      </c>
      <c r="L56" s="5">
        <v>3</v>
      </c>
      <c r="M56" s="5">
        <v>3</v>
      </c>
      <c r="N56" s="5">
        <v>5</v>
      </c>
      <c r="O56" s="5">
        <v>4</v>
      </c>
      <c r="P56" s="5">
        <v>5</v>
      </c>
      <c r="Q56" s="5">
        <v>5</v>
      </c>
      <c r="R56" s="5">
        <v>4</v>
      </c>
      <c r="S56" s="5">
        <v>4</v>
      </c>
      <c r="T56" s="5">
        <v>5</v>
      </c>
      <c r="U56" s="5">
        <v>5</v>
      </c>
      <c r="V56" s="5">
        <v>5</v>
      </c>
      <c r="W56" s="5">
        <v>5</v>
      </c>
      <c r="X56" s="5">
        <v>5</v>
      </c>
      <c r="Y56" s="5">
        <v>5</v>
      </c>
      <c r="Z56" s="5">
        <v>5</v>
      </c>
      <c r="AA56" s="5">
        <v>5</v>
      </c>
      <c r="AB56" s="5">
        <v>5</v>
      </c>
      <c r="AC56" s="5">
        <v>5</v>
      </c>
      <c r="AD56" s="5">
        <v>4</v>
      </c>
      <c r="AE56" s="5">
        <v>5</v>
      </c>
      <c r="AF56" s="5">
        <v>5</v>
      </c>
      <c r="AG56" s="5">
        <v>4</v>
      </c>
      <c r="AH56" s="5">
        <v>5</v>
      </c>
      <c r="AI56" s="5">
        <v>4</v>
      </c>
      <c r="AJ56" s="5">
        <v>4</v>
      </c>
      <c r="AK56" s="5">
        <v>5</v>
      </c>
      <c r="AL56" s="5">
        <v>4</v>
      </c>
      <c r="AM56" s="5">
        <v>5</v>
      </c>
      <c r="AN56" s="5">
        <v>4</v>
      </c>
      <c r="AO56" s="5">
        <v>4</v>
      </c>
      <c r="AP56" s="5">
        <v>4</v>
      </c>
      <c r="AQ56" s="5">
        <v>5</v>
      </c>
      <c r="AR56" s="5">
        <v>5</v>
      </c>
      <c r="AS56" s="6">
        <v>5</v>
      </c>
      <c r="AT56">
        <f>SUBTOTAL(9,Form_Responses13[[#This Row],[X1.1]:[Z.9]])</f>
        <v>172</v>
      </c>
    </row>
    <row r="57" spans="2:46" ht="12.5" x14ac:dyDescent="0.25">
      <c r="B57" s="7">
        <v>45800.468535636574</v>
      </c>
      <c r="C57" s="8" t="s">
        <v>133</v>
      </c>
      <c r="D57" s="8" t="str">
        <f>UPPER(Form_Responses13[[#This Row],[Nama Lengkap]])</f>
        <v>SAFIRA</v>
      </c>
      <c r="E57" s="8">
        <f>VLOOKUP(Form_Responses13[[#This Row],[Column1]],'Nilai Raport'!$B$2:$D$215,3,0)</f>
        <v>83.07692307692308</v>
      </c>
      <c r="F57" s="8" t="s">
        <v>45</v>
      </c>
      <c r="G57" s="8" t="s">
        <v>123</v>
      </c>
      <c r="H57" s="8">
        <v>5</v>
      </c>
      <c r="I57" s="8">
        <v>5</v>
      </c>
      <c r="J57" s="8">
        <v>5</v>
      </c>
      <c r="K57" s="8">
        <v>5</v>
      </c>
      <c r="L57" s="8">
        <v>3</v>
      </c>
      <c r="M57" s="8">
        <v>1</v>
      </c>
      <c r="N57" s="8">
        <v>3</v>
      </c>
      <c r="O57" s="8">
        <v>5</v>
      </c>
      <c r="P57" s="8">
        <v>5</v>
      </c>
      <c r="Q57" s="8">
        <v>5</v>
      </c>
      <c r="R57" s="8">
        <v>4</v>
      </c>
      <c r="S57" s="8">
        <v>5</v>
      </c>
      <c r="T57" s="8">
        <v>5</v>
      </c>
      <c r="U57" s="8">
        <v>5</v>
      </c>
      <c r="V57" s="8">
        <v>5</v>
      </c>
      <c r="W57" s="8">
        <v>5</v>
      </c>
      <c r="X57" s="8">
        <v>5</v>
      </c>
      <c r="Y57" s="8">
        <v>5</v>
      </c>
      <c r="Z57" s="8">
        <v>5</v>
      </c>
      <c r="AA57" s="8">
        <v>5</v>
      </c>
      <c r="AB57" s="8">
        <v>5</v>
      </c>
      <c r="AC57" s="8">
        <v>5</v>
      </c>
      <c r="AD57" s="8">
        <v>5</v>
      </c>
      <c r="AE57" s="8">
        <v>5</v>
      </c>
      <c r="AF57" s="8">
        <v>5</v>
      </c>
      <c r="AG57" s="8">
        <v>5</v>
      </c>
      <c r="AH57" s="8">
        <v>5</v>
      </c>
      <c r="AI57" s="8">
        <v>5</v>
      </c>
      <c r="AJ57" s="8">
        <v>5</v>
      </c>
      <c r="AK57" s="8">
        <v>5</v>
      </c>
      <c r="AL57" s="8">
        <v>3</v>
      </c>
      <c r="AM57" s="8">
        <v>4</v>
      </c>
      <c r="AN57" s="8">
        <v>5</v>
      </c>
      <c r="AO57" s="8">
        <v>5</v>
      </c>
      <c r="AP57" s="8">
        <v>4</v>
      </c>
      <c r="AQ57" s="8">
        <v>5</v>
      </c>
      <c r="AR57" s="8">
        <v>5</v>
      </c>
      <c r="AS57" s="9">
        <v>4</v>
      </c>
      <c r="AT57">
        <f>SUBTOTAL(9,Form_Responses13[[#This Row],[X1.1]:[Z.9]])</f>
        <v>176</v>
      </c>
    </row>
    <row r="58" spans="2:46" ht="12.5" x14ac:dyDescent="0.25">
      <c r="B58" s="4">
        <v>45800.468681030092</v>
      </c>
      <c r="C58" s="5" t="s">
        <v>136</v>
      </c>
      <c r="D58" s="5" t="str">
        <f>UPPER(Form_Responses13[[#This Row],[Nama Lengkap]])</f>
        <v>SALSABILA CHOFA NUR AININDY</v>
      </c>
      <c r="E58" s="5">
        <f>VLOOKUP(Form_Responses13[[#This Row],[Column1]],'Nilai Raport'!$B$2:$D$215,3,0)</f>
        <v>82.461538461538467</v>
      </c>
      <c r="F58" s="5" t="s">
        <v>45</v>
      </c>
      <c r="G58" s="5" t="s">
        <v>123</v>
      </c>
      <c r="H58" s="5">
        <v>5</v>
      </c>
      <c r="I58" s="5">
        <v>4</v>
      </c>
      <c r="J58" s="5">
        <v>4</v>
      </c>
      <c r="K58" s="5">
        <v>3</v>
      </c>
      <c r="L58" s="5">
        <v>2</v>
      </c>
      <c r="M58" s="5">
        <v>3</v>
      </c>
      <c r="N58" s="5">
        <v>5</v>
      </c>
      <c r="O58" s="5">
        <v>4</v>
      </c>
      <c r="P58" s="5">
        <v>4</v>
      </c>
      <c r="Q58" s="5">
        <v>5</v>
      </c>
      <c r="R58" s="5">
        <v>5</v>
      </c>
      <c r="S58" s="5">
        <v>4</v>
      </c>
      <c r="T58" s="5">
        <v>4</v>
      </c>
      <c r="U58" s="5">
        <v>4</v>
      </c>
      <c r="V58" s="5">
        <v>5</v>
      </c>
      <c r="W58" s="5">
        <v>3</v>
      </c>
      <c r="X58" s="5">
        <v>4</v>
      </c>
      <c r="Y58" s="5">
        <v>3</v>
      </c>
      <c r="Z58" s="5">
        <v>4</v>
      </c>
      <c r="AA58" s="5">
        <v>4</v>
      </c>
      <c r="AB58" s="5">
        <v>4</v>
      </c>
      <c r="AC58" s="5">
        <v>5</v>
      </c>
      <c r="AD58" s="5">
        <v>5</v>
      </c>
      <c r="AE58" s="5">
        <v>5</v>
      </c>
      <c r="AF58" s="5">
        <v>4</v>
      </c>
      <c r="AG58" s="5">
        <v>4</v>
      </c>
      <c r="AH58" s="5">
        <v>4</v>
      </c>
      <c r="AI58" s="5">
        <v>4</v>
      </c>
      <c r="AJ58" s="5">
        <v>4</v>
      </c>
      <c r="AK58" s="5">
        <v>4</v>
      </c>
      <c r="AL58" s="5">
        <v>3</v>
      </c>
      <c r="AM58" s="5">
        <v>3</v>
      </c>
      <c r="AN58" s="5">
        <v>4</v>
      </c>
      <c r="AO58" s="5">
        <v>4</v>
      </c>
      <c r="AP58" s="5">
        <v>4</v>
      </c>
      <c r="AQ58" s="5">
        <v>5</v>
      </c>
      <c r="AR58" s="5">
        <v>5</v>
      </c>
      <c r="AS58" s="6">
        <v>4</v>
      </c>
      <c r="AT58">
        <f>SUBTOTAL(9,Form_Responses13[[#This Row],[X1.1]:[Z.9]])</f>
        <v>154</v>
      </c>
    </row>
    <row r="59" spans="2:46" ht="12.5" x14ac:dyDescent="0.25">
      <c r="B59" s="7">
        <v>45800.468440162032</v>
      </c>
      <c r="C59" s="8" t="s">
        <v>593</v>
      </c>
      <c r="D59" s="8" t="str">
        <f>UPPER(Form_Responses13[[#This Row],[Nama Lengkap]])</f>
        <v>SHAILLA RANUM</v>
      </c>
      <c r="E59" s="8">
        <f>VLOOKUP(Form_Responses13[[#This Row],[Column1]],'Nilai Raport'!$B$2:$D$215,3,0)</f>
        <v>82.84615384615384</v>
      </c>
      <c r="F59" s="8" t="s">
        <v>45</v>
      </c>
      <c r="G59" s="8" t="s">
        <v>123</v>
      </c>
      <c r="H59" s="8">
        <v>5</v>
      </c>
      <c r="I59" s="8">
        <v>5</v>
      </c>
      <c r="J59" s="8">
        <v>5</v>
      </c>
      <c r="K59" s="8">
        <v>3</v>
      </c>
      <c r="L59" s="8">
        <v>2</v>
      </c>
      <c r="M59" s="8">
        <v>2</v>
      </c>
      <c r="N59" s="8">
        <v>5</v>
      </c>
      <c r="O59" s="8">
        <v>3</v>
      </c>
      <c r="P59" s="8">
        <v>5</v>
      </c>
      <c r="Q59" s="8">
        <v>3</v>
      </c>
      <c r="R59" s="8">
        <v>4</v>
      </c>
      <c r="S59" s="8">
        <v>3</v>
      </c>
      <c r="T59" s="8">
        <v>5</v>
      </c>
      <c r="U59" s="8">
        <v>5</v>
      </c>
      <c r="V59" s="8">
        <v>5</v>
      </c>
      <c r="W59" s="8">
        <v>4</v>
      </c>
      <c r="X59" s="8">
        <v>5</v>
      </c>
      <c r="Y59" s="8">
        <v>5</v>
      </c>
      <c r="Z59" s="8">
        <v>5</v>
      </c>
      <c r="AA59" s="8">
        <v>4</v>
      </c>
      <c r="AB59" s="8">
        <v>5</v>
      </c>
      <c r="AC59" s="8">
        <v>5</v>
      </c>
      <c r="AD59" s="8">
        <v>4</v>
      </c>
      <c r="AE59" s="8">
        <v>5</v>
      </c>
      <c r="AF59" s="8">
        <v>5</v>
      </c>
      <c r="AG59" s="8">
        <v>4</v>
      </c>
      <c r="AH59" s="8">
        <v>4</v>
      </c>
      <c r="AI59" s="8">
        <v>3</v>
      </c>
      <c r="AJ59" s="8">
        <v>5</v>
      </c>
      <c r="AK59" s="8">
        <v>5</v>
      </c>
      <c r="AL59" s="8">
        <v>5</v>
      </c>
      <c r="AM59" s="8">
        <v>3</v>
      </c>
      <c r="AN59" s="8">
        <v>3</v>
      </c>
      <c r="AO59" s="8">
        <v>5</v>
      </c>
      <c r="AP59" s="8">
        <v>3</v>
      </c>
      <c r="AQ59" s="8">
        <v>5</v>
      </c>
      <c r="AR59" s="8">
        <v>5</v>
      </c>
      <c r="AS59" s="9">
        <v>5</v>
      </c>
      <c r="AT59">
        <f>SUBTOTAL(9,Form_Responses13[[#This Row],[X1.1]:[Z.9]])</f>
        <v>162</v>
      </c>
    </row>
    <row r="60" spans="2:46" ht="12.5" x14ac:dyDescent="0.25">
      <c r="B60" s="4">
        <v>45800.46864619213</v>
      </c>
      <c r="C60" s="5" t="s">
        <v>594</v>
      </c>
      <c r="D60" s="5" t="str">
        <f>UPPER(Form_Responses13[[#This Row],[Nama Lengkap]])</f>
        <v>SHANDRIA MESSI</v>
      </c>
      <c r="E60" s="5">
        <f>VLOOKUP(Form_Responses13[[#This Row],[Column1]],'Nilai Raport'!$B$2:$D$215,3,0)</f>
        <v>82.15384615384616</v>
      </c>
      <c r="F60" s="5" t="s">
        <v>45</v>
      </c>
      <c r="G60" s="5" t="s">
        <v>123</v>
      </c>
      <c r="H60" s="5">
        <v>4</v>
      </c>
      <c r="I60" s="5">
        <v>5</v>
      </c>
      <c r="J60" s="5">
        <v>4</v>
      </c>
      <c r="K60" s="5">
        <v>4</v>
      </c>
      <c r="L60" s="5">
        <v>4</v>
      </c>
      <c r="M60" s="5">
        <v>2</v>
      </c>
      <c r="N60" s="5">
        <v>4</v>
      </c>
      <c r="O60" s="5">
        <v>5</v>
      </c>
      <c r="P60" s="5">
        <v>5</v>
      </c>
      <c r="Q60" s="5">
        <v>5</v>
      </c>
      <c r="R60" s="5">
        <v>4</v>
      </c>
      <c r="S60" s="5">
        <v>3</v>
      </c>
      <c r="T60" s="5">
        <v>4</v>
      </c>
      <c r="U60" s="5">
        <v>5</v>
      </c>
      <c r="V60" s="5">
        <v>4</v>
      </c>
      <c r="W60" s="5">
        <v>5</v>
      </c>
      <c r="X60" s="5">
        <v>4</v>
      </c>
      <c r="Y60" s="5">
        <v>4</v>
      </c>
      <c r="Z60" s="5">
        <v>5</v>
      </c>
      <c r="AA60" s="5">
        <v>5</v>
      </c>
      <c r="AB60" s="5">
        <v>5</v>
      </c>
      <c r="AC60" s="5">
        <v>5</v>
      </c>
      <c r="AD60" s="5">
        <v>4</v>
      </c>
      <c r="AE60" s="5">
        <v>5</v>
      </c>
      <c r="AF60" s="5">
        <v>5</v>
      </c>
      <c r="AG60" s="5">
        <v>5</v>
      </c>
      <c r="AH60" s="5">
        <v>5</v>
      </c>
      <c r="AI60" s="5">
        <v>4</v>
      </c>
      <c r="AJ60" s="5">
        <v>4</v>
      </c>
      <c r="AK60" s="5">
        <v>4</v>
      </c>
      <c r="AL60" s="5">
        <v>3</v>
      </c>
      <c r="AM60" s="5">
        <v>3</v>
      </c>
      <c r="AN60" s="5">
        <v>5</v>
      </c>
      <c r="AO60" s="5">
        <v>4</v>
      </c>
      <c r="AP60" s="5">
        <v>4</v>
      </c>
      <c r="AQ60" s="5">
        <v>4</v>
      </c>
      <c r="AR60" s="5">
        <v>4</v>
      </c>
      <c r="AS60" s="6">
        <v>5</v>
      </c>
      <c r="AT60">
        <f>SUBTOTAL(9,Form_Responses13[[#This Row],[X1.1]:[Z.9]])</f>
        <v>163</v>
      </c>
    </row>
    <row r="61" spans="2:46" ht="12.5" x14ac:dyDescent="0.25">
      <c r="B61" s="7">
        <v>45800.468971585651</v>
      </c>
      <c r="C61" t="s">
        <v>367</v>
      </c>
      <c r="D61" s="8" t="str">
        <f>UPPER(Form_Responses13[[#This Row],[Nama Lengkap]])</f>
        <v>SITI NUR SYAHRIYANI</v>
      </c>
      <c r="E61" s="8">
        <f>VLOOKUP(Form_Responses13[[#This Row],[Column1]],'Nilai Raport'!$B$2:$D$215,3,0)</f>
        <v>82.92307692307692</v>
      </c>
      <c r="F61" s="8" t="s">
        <v>45</v>
      </c>
      <c r="G61" s="8" t="s">
        <v>123</v>
      </c>
      <c r="H61" s="8">
        <v>2</v>
      </c>
      <c r="I61" s="8">
        <v>2</v>
      </c>
      <c r="J61" s="8">
        <v>3</v>
      </c>
      <c r="K61" s="8">
        <v>2</v>
      </c>
      <c r="L61" s="8">
        <v>2</v>
      </c>
      <c r="M61" s="8">
        <v>3</v>
      </c>
      <c r="N61" s="8">
        <v>1</v>
      </c>
      <c r="O61" s="8">
        <v>1</v>
      </c>
      <c r="P61" s="8">
        <v>3</v>
      </c>
      <c r="Q61" s="8">
        <v>3</v>
      </c>
      <c r="R61" s="8">
        <v>4</v>
      </c>
      <c r="S61" s="8">
        <v>2</v>
      </c>
      <c r="T61" s="8">
        <v>1</v>
      </c>
      <c r="U61" s="8">
        <v>3</v>
      </c>
      <c r="V61" s="8">
        <v>4</v>
      </c>
      <c r="W61" s="8">
        <v>1</v>
      </c>
      <c r="X61" s="8">
        <v>4</v>
      </c>
      <c r="Y61" s="8">
        <v>2</v>
      </c>
      <c r="Z61" s="8">
        <v>5</v>
      </c>
      <c r="AA61" s="8">
        <v>3</v>
      </c>
      <c r="AB61" s="8">
        <v>3</v>
      </c>
      <c r="AC61" s="8">
        <v>4</v>
      </c>
      <c r="AD61" s="8">
        <v>4</v>
      </c>
      <c r="AE61" s="8">
        <v>3</v>
      </c>
      <c r="AF61" s="8">
        <v>4</v>
      </c>
      <c r="AG61" s="8">
        <v>5</v>
      </c>
      <c r="AH61" s="8">
        <v>2</v>
      </c>
      <c r="AI61" s="8">
        <v>3</v>
      </c>
      <c r="AJ61" s="8">
        <v>4</v>
      </c>
      <c r="AK61" s="8">
        <v>4</v>
      </c>
      <c r="AL61" s="8">
        <v>4</v>
      </c>
      <c r="AM61" s="8">
        <v>4</v>
      </c>
      <c r="AN61" s="8">
        <v>4</v>
      </c>
      <c r="AO61" s="8">
        <v>4</v>
      </c>
      <c r="AP61" s="8">
        <v>5</v>
      </c>
      <c r="AQ61" s="8">
        <v>4</v>
      </c>
      <c r="AR61" s="8">
        <v>5</v>
      </c>
      <c r="AS61" s="9">
        <v>5</v>
      </c>
      <c r="AT61">
        <f>SUBTOTAL(9,Form_Responses13[[#This Row],[X1.1]:[Z.9]])</f>
        <v>122</v>
      </c>
    </row>
    <row r="62" spans="2:46" ht="12.5" x14ac:dyDescent="0.25">
      <c r="B62" s="4">
        <v>45800.469391527775</v>
      </c>
      <c r="C62" s="5" t="s">
        <v>368</v>
      </c>
      <c r="D62" s="5" t="str">
        <f>UPPER(Form_Responses13[[#This Row],[Nama Lengkap]])</f>
        <v>USY SYIFA AL ALLAH</v>
      </c>
      <c r="E62" s="5">
        <f>VLOOKUP(Form_Responses13[[#This Row],[Column1]],'Nilai Raport'!$B$2:$D$215,3,0)</f>
        <v>83.230769230769226</v>
      </c>
      <c r="F62" s="5" t="s">
        <v>45</v>
      </c>
      <c r="G62" s="5" t="s">
        <v>123</v>
      </c>
      <c r="H62" s="5">
        <v>3</v>
      </c>
      <c r="I62" s="5">
        <v>5</v>
      </c>
      <c r="J62" s="5">
        <v>5</v>
      </c>
      <c r="K62" s="5">
        <v>3</v>
      </c>
      <c r="L62" s="5">
        <v>3</v>
      </c>
      <c r="M62" s="5">
        <v>3</v>
      </c>
      <c r="N62" s="5">
        <v>3</v>
      </c>
      <c r="O62" s="5">
        <v>4</v>
      </c>
      <c r="P62" s="5">
        <v>4</v>
      </c>
      <c r="Q62" s="5">
        <v>5</v>
      </c>
      <c r="R62" s="5">
        <v>3</v>
      </c>
      <c r="S62" s="5">
        <v>2</v>
      </c>
      <c r="T62" s="5">
        <v>3</v>
      </c>
      <c r="U62" s="5">
        <v>4</v>
      </c>
      <c r="V62" s="5">
        <v>5</v>
      </c>
      <c r="W62" s="5">
        <v>3</v>
      </c>
      <c r="X62" s="5">
        <v>3</v>
      </c>
      <c r="Y62" s="5">
        <v>3</v>
      </c>
      <c r="Z62" s="5">
        <v>4</v>
      </c>
      <c r="AA62" s="5">
        <v>4</v>
      </c>
      <c r="AB62" s="5">
        <v>5</v>
      </c>
      <c r="AC62" s="5">
        <v>5</v>
      </c>
      <c r="AD62" s="5">
        <v>5</v>
      </c>
      <c r="AE62" s="5">
        <v>5</v>
      </c>
      <c r="AF62" s="5">
        <v>5</v>
      </c>
      <c r="AG62" s="5">
        <v>4</v>
      </c>
      <c r="AH62" s="5">
        <v>5</v>
      </c>
      <c r="AI62" s="5">
        <v>5</v>
      </c>
      <c r="AJ62" s="5">
        <v>5</v>
      </c>
      <c r="AK62" s="5">
        <v>4</v>
      </c>
      <c r="AL62" s="5">
        <v>3</v>
      </c>
      <c r="AM62" s="5">
        <v>3</v>
      </c>
      <c r="AN62" s="5">
        <v>4</v>
      </c>
      <c r="AO62" s="5">
        <v>4</v>
      </c>
      <c r="AP62" s="5">
        <v>4</v>
      </c>
      <c r="AQ62" s="5">
        <v>4</v>
      </c>
      <c r="AR62" s="5">
        <v>4</v>
      </c>
      <c r="AS62" s="6">
        <v>4</v>
      </c>
      <c r="AT62">
        <f>SUBTOTAL(9,Form_Responses13[[#This Row],[X1.1]:[Z.9]])</f>
        <v>150</v>
      </c>
    </row>
    <row r="63" spans="2:46" s="32" customFormat="1" ht="12.5" x14ac:dyDescent="0.25">
      <c r="B63" s="33">
        <v>45800.468443391204</v>
      </c>
      <c r="C63" s="34" t="s">
        <v>595</v>
      </c>
      <c r="D63" s="34" t="str">
        <f>UPPER(Form_Responses13[[#This Row],[Nama Lengkap]])</f>
        <v>VANIA LATHIIFAH</v>
      </c>
      <c r="E63" s="34">
        <f>VLOOKUP(Form_Responses13[[#This Row],[Column1]],'Nilai Raport'!$B$2:$D$215,3,0)</f>
        <v>83.769230769230774</v>
      </c>
      <c r="F63" s="34" t="s">
        <v>45</v>
      </c>
      <c r="G63" s="34" t="s">
        <v>123</v>
      </c>
      <c r="H63" s="34">
        <v>5</v>
      </c>
      <c r="I63" s="34">
        <v>5</v>
      </c>
      <c r="J63" s="34">
        <v>5</v>
      </c>
      <c r="K63" s="34">
        <v>4</v>
      </c>
      <c r="L63" s="34">
        <v>4</v>
      </c>
      <c r="M63" s="34">
        <v>5</v>
      </c>
      <c r="N63" s="34">
        <v>5</v>
      </c>
      <c r="O63" s="34">
        <v>5</v>
      </c>
      <c r="P63" s="34">
        <v>5</v>
      </c>
      <c r="Q63" s="34">
        <v>3</v>
      </c>
      <c r="R63" s="34">
        <v>5</v>
      </c>
      <c r="S63" s="34">
        <v>4</v>
      </c>
      <c r="T63" s="34">
        <v>5</v>
      </c>
      <c r="U63" s="34">
        <v>5</v>
      </c>
      <c r="V63" s="34">
        <v>5</v>
      </c>
      <c r="W63" s="34">
        <v>5</v>
      </c>
      <c r="X63" s="34">
        <v>5</v>
      </c>
      <c r="Y63" s="34">
        <v>5</v>
      </c>
      <c r="Z63" s="34">
        <v>5</v>
      </c>
      <c r="AA63" s="34">
        <v>5</v>
      </c>
      <c r="AB63" s="34">
        <v>5</v>
      </c>
      <c r="AC63" s="34">
        <v>5</v>
      </c>
      <c r="AD63" s="34">
        <v>5</v>
      </c>
      <c r="AE63" s="34">
        <v>5</v>
      </c>
      <c r="AF63" s="34">
        <v>5</v>
      </c>
      <c r="AG63" s="34">
        <v>5</v>
      </c>
      <c r="AH63" s="34">
        <v>5</v>
      </c>
      <c r="AI63" s="34">
        <v>5</v>
      </c>
      <c r="AJ63" s="34">
        <v>5</v>
      </c>
      <c r="AK63" s="34">
        <v>5</v>
      </c>
      <c r="AL63" s="34">
        <v>5</v>
      </c>
      <c r="AM63" s="34">
        <v>4</v>
      </c>
      <c r="AN63" s="34">
        <v>5</v>
      </c>
      <c r="AO63" s="34">
        <v>5</v>
      </c>
      <c r="AP63" s="34">
        <v>5</v>
      </c>
      <c r="AQ63" s="34">
        <v>5</v>
      </c>
      <c r="AR63" s="34">
        <v>5</v>
      </c>
      <c r="AS63" s="35">
        <v>5</v>
      </c>
      <c r="AT63" s="32">
        <f>SUBTOTAL(9,Form_Responses13[[#This Row],[X1.1]:[Z.9]])</f>
        <v>184</v>
      </c>
    </row>
    <row r="64" spans="2:46" ht="12.5" x14ac:dyDescent="0.25">
      <c r="B64" s="4">
        <v>45800.468682118051</v>
      </c>
      <c r="C64" s="5" t="s">
        <v>137</v>
      </c>
      <c r="D64" s="5" t="str">
        <f>UPPER(Form_Responses13[[#This Row],[Nama Lengkap]])</f>
        <v>YASMINE ALTHAFUNISHA</v>
      </c>
      <c r="E64" s="5">
        <f>VLOOKUP(Form_Responses13[[#This Row],[Column1]],'Nilai Raport'!$B$2:$D$215,3,0)</f>
        <v>81.538461538461533</v>
      </c>
      <c r="F64" s="5" t="s">
        <v>45</v>
      </c>
      <c r="G64" s="5" t="s">
        <v>123</v>
      </c>
      <c r="H64" s="5">
        <v>3</v>
      </c>
      <c r="I64" s="5">
        <v>4</v>
      </c>
      <c r="J64" s="5">
        <v>3</v>
      </c>
      <c r="K64" s="5">
        <v>2</v>
      </c>
      <c r="L64" s="5">
        <v>2</v>
      </c>
      <c r="M64" s="5">
        <v>5</v>
      </c>
      <c r="N64" s="5">
        <v>3</v>
      </c>
      <c r="O64" s="5">
        <v>2</v>
      </c>
      <c r="P64" s="5">
        <v>2</v>
      </c>
      <c r="Q64" s="5">
        <v>5</v>
      </c>
      <c r="R64" s="5">
        <v>3</v>
      </c>
      <c r="S64" s="5">
        <v>2</v>
      </c>
      <c r="T64" s="5">
        <v>3</v>
      </c>
      <c r="U64" s="5">
        <v>3</v>
      </c>
      <c r="V64" s="5">
        <v>4</v>
      </c>
      <c r="W64" s="5">
        <v>5</v>
      </c>
      <c r="X64" s="5">
        <v>5</v>
      </c>
      <c r="Y64" s="5">
        <v>3</v>
      </c>
      <c r="Z64" s="5">
        <v>3</v>
      </c>
      <c r="AA64" s="5">
        <v>3</v>
      </c>
      <c r="AB64" s="5">
        <v>4</v>
      </c>
      <c r="AC64" s="5">
        <v>5</v>
      </c>
      <c r="AD64" s="5">
        <v>3</v>
      </c>
      <c r="AE64" s="5">
        <v>5</v>
      </c>
      <c r="AF64" s="5">
        <v>4</v>
      </c>
      <c r="AG64" s="5">
        <v>5</v>
      </c>
      <c r="AH64" s="5">
        <v>3</v>
      </c>
      <c r="AI64" s="5">
        <v>4</v>
      </c>
      <c r="AJ64" s="5">
        <v>5</v>
      </c>
      <c r="AK64" s="5">
        <v>4</v>
      </c>
      <c r="AL64" s="5">
        <v>4</v>
      </c>
      <c r="AM64" s="5">
        <v>2</v>
      </c>
      <c r="AN64" s="5">
        <v>3</v>
      </c>
      <c r="AO64" s="5">
        <v>4</v>
      </c>
      <c r="AP64" s="5">
        <v>4</v>
      </c>
      <c r="AQ64" s="5">
        <v>5</v>
      </c>
      <c r="AR64" s="5">
        <v>5</v>
      </c>
      <c r="AS64" s="6">
        <v>5</v>
      </c>
      <c r="AT64">
        <f>SUBTOTAL(9,Form_Responses13[[#This Row],[X1.1]:[Z.9]])</f>
        <v>139</v>
      </c>
    </row>
    <row r="65" spans="2:46" s="32" customFormat="1" ht="12.5" x14ac:dyDescent="0.25">
      <c r="B65" s="33">
        <v>45800.468499143521</v>
      </c>
      <c r="C65" s="34" t="s">
        <v>132</v>
      </c>
      <c r="D65" s="34" t="str">
        <f>UPPER(Form_Responses13[[#This Row],[Nama Lengkap]])</f>
        <v>ZAHRA NUR RAHIM</v>
      </c>
      <c r="E65" s="34">
        <f>VLOOKUP(Form_Responses13[[#This Row],[Column1]],'Nilai Raport'!$B$2:$D$215,3,0)</f>
        <v>82.230769230769226</v>
      </c>
      <c r="F65" s="34" t="s">
        <v>45</v>
      </c>
      <c r="G65" s="34" t="s">
        <v>123</v>
      </c>
      <c r="H65" s="34">
        <v>5</v>
      </c>
      <c r="I65" s="34">
        <v>5</v>
      </c>
      <c r="J65" s="34">
        <v>5</v>
      </c>
      <c r="K65" s="34">
        <v>5</v>
      </c>
      <c r="L65" s="34">
        <v>4</v>
      </c>
      <c r="M65" s="34">
        <v>5</v>
      </c>
      <c r="N65" s="34">
        <v>4</v>
      </c>
      <c r="O65" s="34">
        <v>4</v>
      </c>
      <c r="P65" s="34">
        <v>5</v>
      </c>
      <c r="Q65" s="34">
        <v>5</v>
      </c>
      <c r="R65" s="34">
        <v>4</v>
      </c>
      <c r="S65" s="34">
        <v>3</v>
      </c>
      <c r="T65" s="34">
        <v>3</v>
      </c>
      <c r="U65" s="34">
        <v>3</v>
      </c>
      <c r="V65" s="34">
        <v>5</v>
      </c>
      <c r="W65" s="34">
        <v>5</v>
      </c>
      <c r="X65" s="34">
        <v>5</v>
      </c>
      <c r="Y65" s="34">
        <v>5</v>
      </c>
      <c r="Z65" s="34">
        <v>5</v>
      </c>
      <c r="AA65" s="34">
        <v>4</v>
      </c>
      <c r="AB65" s="34">
        <v>4</v>
      </c>
      <c r="AC65" s="34">
        <v>5</v>
      </c>
      <c r="AD65" s="34">
        <v>4</v>
      </c>
      <c r="AE65" s="34">
        <v>4</v>
      </c>
      <c r="AF65" s="34">
        <v>5</v>
      </c>
      <c r="AG65" s="34">
        <v>4</v>
      </c>
      <c r="AH65" s="34">
        <v>5</v>
      </c>
      <c r="AI65" s="34">
        <v>5</v>
      </c>
      <c r="AJ65" s="34">
        <v>5</v>
      </c>
      <c r="AK65" s="34">
        <v>5</v>
      </c>
      <c r="AL65" s="34">
        <v>5</v>
      </c>
      <c r="AM65" s="34">
        <v>5</v>
      </c>
      <c r="AN65" s="34">
        <v>5</v>
      </c>
      <c r="AO65" s="34">
        <v>5</v>
      </c>
      <c r="AP65" s="34">
        <v>5</v>
      </c>
      <c r="AQ65" s="34">
        <v>5</v>
      </c>
      <c r="AR65" s="34">
        <v>5</v>
      </c>
      <c r="AS65" s="35">
        <v>5</v>
      </c>
      <c r="AT65" s="32">
        <f>SUBTOTAL(9,Form_Responses13[[#This Row],[X1.1]:[Z.9]])</f>
        <v>175</v>
      </c>
    </row>
    <row r="66" spans="2:46" ht="12.5" x14ac:dyDescent="0.25">
      <c r="B66" s="4">
        <v>45800.580888993056</v>
      </c>
      <c r="C66" s="5" t="s">
        <v>440</v>
      </c>
      <c r="D66" s="5" t="str">
        <f>UPPER(Form_Responses13[[#This Row],[Nama Lengkap]])</f>
        <v>AATIRAH AMALIA HADITIA</v>
      </c>
      <c r="E66" s="5">
        <f>VLOOKUP(Form_Responses13[[#This Row],[Column1]],'Nilai Raport'!$B$2:$D$215,3,0)</f>
        <v>82.84615384615384</v>
      </c>
      <c r="F66" s="5" t="s">
        <v>45</v>
      </c>
      <c r="G66" s="5" t="s">
        <v>153</v>
      </c>
      <c r="H66" s="5">
        <v>5</v>
      </c>
      <c r="I66" s="5">
        <v>5</v>
      </c>
      <c r="J66" s="5">
        <v>5</v>
      </c>
      <c r="K66" s="5">
        <v>4</v>
      </c>
      <c r="L66" s="5">
        <v>3</v>
      </c>
      <c r="M66" s="5">
        <v>3</v>
      </c>
      <c r="N66" s="5">
        <v>5</v>
      </c>
      <c r="O66" s="5">
        <v>5</v>
      </c>
      <c r="P66" s="5">
        <v>5</v>
      </c>
      <c r="Q66" s="5">
        <v>3</v>
      </c>
      <c r="R66" s="5">
        <v>4</v>
      </c>
      <c r="S66" s="5">
        <v>4</v>
      </c>
      <c r="T66" s="5">
        <v>4</v>
      </c>
      <c r="U66" s="5">
        <v>3</v>
      </c>
      <c r="V66" s="5">
        <v>4</v>
      </c>
      <c r="W66" s="5">
        <v>2</v>
      </c>
      <c r="X66" s="5">
        <v>4</v>
      </c>
      <c r="Y66" s="5">
        <v>3</v>
      </c>
      <c r="Z66" s="5">
        <v>4</v>
      </c>
      <c r="AA66" s="5">
        <v>4</v>
      </c>
      <c r="AB66" s="5">
        <v>4</v>
      </c>
      <c r="AC66" s="5">
        <v>4</v>
      </c>
      <c r="AD66" s="5">
        <v>4</v>
      </c>
      <c r="AE66" s="5">
        <v>4</v>
      </c>
      <c r="AF66" s="5">
        <v>4</v>
      </c>
      <c r="AG66" s="5">
        <v>5</v>
      </c>
      <c r="AH66" s="5">
        <v>4</v>
      </c>
      <c r="AI66" s="5">
        <v>4</v>
      </c>
      <c r="AJ66" s="5">
        <v>4</v>
      </c>
      <c r="AK66" s="5">
        <v>4</v>
      </c>
      <c r="AL66" s="5">
        <v>3</v>
      </c>
      <c r="AM66" s="5">
        <v>3</v>
      </c>
      <c r="AN66" s="5">
        <v>4</v>
      </c>
      <c r="AO66" s="5">
        <v>4</v>
      </c>
      <c r="AP66" s="5">
        <v>4</v>
      </c>
      <c r="AQ66" s="5">
        <v>4</v>
      </c>
      <c r="AR66" s="5">
        <v>5</v>
      </c>
      <c r="AS66" s="6">
        <v>5</v>
      </c>
      <c r="AT66">
        <f>SUBTOTAL(9,Form_Responses13[[#This Row],[X1.1]:[Z.9]])</f>
        <v>152</v>
      </c>
    </row>
    <row r="67" spans="2:46" ht="12.5" x14ac:dyDescent="0.25">
      <c r="B67" s="7">
        <v>45800.579362384262</v>
      </c>
      <c r="C67" s="8" t="s">
        <v>596</v>
      </c>
      <c r="D67" s="8" t="str">
        <f>UPPER(Form_Responses13[[#This Row],[Nama Lengkap]])</f>
        <v>ACHMAD FAUZAN</v>
      </c>
      <c r="E67" s="8">
        <f>VLOOKUP(Form_Responses13[[#This Row],[Column1]],'Nilai Raport'!$B$2:$D$215,3,0)</f>
        <v>83.92307692307692</v>
      </c>
      <c r="F67" s="8" t="s">
        <v>56</v>
      </c>
      <c r="G67" s="8" t="s">
        <v>153</v>
      </c>
      <c r="H67" s="8">
        <v>5</v>
      </c>
      <c r="I67" s="8">
        <v>5</v>
      </c>
      <c r="J67" s="8">
        <v>5</v>
      </c>
      <c r="K67" s="8">
        <v>5</v>
      </c>
      <c r="L67" s="8">
        <v>4</v>
      </c>
      <c r="M67" s="8">
        <v>3</v>
      </c>
      <c r="N67" s="8">
        <v>4</v>
      </c>
      <c r="O67" s="8">
        <v>5</v>
      </c>
      <c r="P67" s="8">
        <v>4</v>
      </c>
      <c r="Q67" s="8">
        <v>5</v>
      </c>
      <c r="R67" s="8">
        <v>3</v>
      </c>
      <c r="S67" s="8">
        <v>3</v>
      </c>
      <c r="T67" s="8">
        <v>2</v>
      </c>
      <c r="U67" s="8">
        <v>4</v>
      </c>
      <c r="V67" s="8">
        <v>5</v>
      </c>
      <c r="W67" s="8">
        <v>4</v>
      </c>
      <c r="X67" s="8">
        <v>4</v>
      </c>
      <c r="Y67" s="8">
        <v>3</v>
      </c>
      <c r="Z67" s="8">
        <v>4</v>
      </c>
      <c r="AA67" s="8">
        <v>4</v>
      </c>
      <c r="AB67" s="8">
        <v>3</v>
      </c>
      <c r="AC67" s="8">
        <v>5</v>
      </c>
      <c r="AD67" s="8">
        <v>4</v>
      </c>
      <c r="AE67" s="8">
        <v>4</v>
      </c>
      <c r="AF67" s="8">
        <v>4</v>
      </c>
      <c r="AG67" s="8">
        <v>3</v>
      </c>
      <c r="AH67" s="8">
        <v>5</v>
      </c>
      <c r="AI67" s="8">
        <v>4</v>
      </c>
      <c r="AJ67" s="8">
        <v>5</v>
      </c>
      <c r="AK67" s="8">
        <v>5</v>
      </c>
      <c r="AL67" s="8">
        <v>3</v>
      </c>
      <c r="AM67" s="8">
        <v>2</v>
      </c>
      <c r="AN67" s="8">
        <v>3</v>
      </c>
      <c r="AO67" s="8">
        <v>3</v>
      </c>
      <c r="AP67" s="8">
        <v>3</v>
      </c>
      <c r="AQ67" s="8">
        <v>4</v>
      </c>
      <c r="AR67" s="8">
        <v>5</v>
      </c>
      <c r="AS67" s="9">
        <v>5</v>
      </c>
      <c r="AT67">
        <f>SUBTOTAL(9,Form_Responses13[[#This Row],[X1.1]:[Z.9]])</f>
        <v>151</v>
      </c>
    </row>
    <row r="68" spans="2:46" ht="12.5" x14ac:dyDescent="0.25">
      <c r="B68" s="4">
        <v>45800.578861030095</v>
      </c>
      <c r="C68" s="5" t="s">
        <v>169</v>
      </c>
      <c r="D68" s="5" t="str">
        <f>UPPER(Form_Responses13[[#This Row],[Nama Lengkap]])</f>
        <v>AIRA DWI SAFITRI</v>
      </c>
      <c r="E68" s="5">
        <f>VLOOKUP(Form_Responses13[[#This Row],[Column1]],'Nilai Raport'!$B$2:$D$215,3,0)</f>
        <v>85</v>
      </c>
      <c r="F68" s="5" t="s">
        <v>45</v>
      </c>
      <c r="G68" s="5" t="s">
        <v>153</v>
      </c>
      <c r="H68" s="5">
        <v>3</v>
      </c>
      <c r="I68" s="5">
        <v>4</v>
      </c>
      <c r="J68" s="5">
        <v>4</v>
      </c>
      <c r="K68" s="5">
        <v>5</v>
      </c>
      <c r="L68" s="5">
        <v>4</v>
      </c>
      <c r="M68" s="5">
        <v>2</v>
      </c>
      <c r="N68" s="5">
        <v>5</v>
      </c>
      <c r="O68" s="5">
        <v>5</v>
      </c>
      <c r="P68" s="5">
        <v>5</v>
      </c>
      <c r="Q68" s="5">
        <v>5</v>
      </c>
      <c r="R68" s="5">
        <v>4</v>
      </c>
      <c r="S68" s="5">
        <v>4</v>
      </c>
      <c r="T68" s="5">
        <v>5</v>
      </c>
      <c r="U68" s="5">
        <v>4</v>
      </c>
      <c r="V68" s="5">
        <v>3</v>
      </c>
      <c r="W68" s="5">
        <v>3</v>
      </c>
      <c r="X68" s="5">
        <v>4</v>
      </c>
      <c r="Y68" s="5">
        <v>3</v>
      </c>
      <c r="Z68" s="5">
        <v>4</v>
      </c>
      <c r="AA68" s="5">
        <v>4</v>
      </c>
      <c r="AB68" s="5">
        <v>4</v>
      </c>
      <c r="AC68" s="5">
        <v>4</v>
      </c>
      <c r="AD68" s="5">
        <v>4</v>
      </c>
      <c r="AE68" s="5">
        <v>4</v>
      </c>
      <c r="AF68" s="5">
        <v>4</v>
      </c>
      <c r="AG68" s="5">
        <v>5</v>
      </c>
      <c r="AH68" s="5">
        <v>5</v>
      </c>
      <c r="AI68" s="5">
        <v>5</v>
      </c>
      <c r="AJ68" s="5">
        <v>5</v>
      </c>
      <c r="AK68" s="5">
        <v>4</v>
      </c>
      <c r="AL68" s="5">
        <v>4</v>
      </c>
      <c r="AM68" s="5">
        <v>3</v>
      </c>
      <c r="AN68" s="5">
        <v>5</v>
      </c>
      <c r="AO68" s="5">
        <v>5</v>
      </c>
      <c r="AP68" s="5">
        <v>5</v>
      </c>
      <c r="AQ68" s="5">
        <v>5</v>
      </c>
      <c r="AR68" s="5">
        <v>4</v>
      </c>
      <c r="AS68" s="6">
        <v>5</v>
      </c>
      <c r="AT68">
        <f>SUBTOTAL(9,Form_Responses13[[#This Row],[X1.1]:[Z.9]])</f>
        <v>160</v>
      </c>
    </row>
    <row r="69" spans="2:46" ht="12.5" x14ac:dyDescent="0.25">
      <c r="B69" s="7">
        <v>45803.435352210647</v>
      </c>
      <c r="C69" s="8" t="s">
        <v>597</v>
      </c>
      <c r="D69" s="8" t="str">
        <f>UPPER(Form_Responses13[[#This Row],[Nama Lengkap]])</f>
        <v>AZZA NAFISAH ANGGRAINI</v>
      </c>
      <c r="E69" s="8">
        <f>VLOOKUP(Form_Responses13[[#This Row],[Column1]],'Nilai Raport'!$B$2:$D$215,3,0)</f>
        <v>83.615384615384613</v>
      </c>
      <c r="F69" s="8" t="s">
        <v>45</v>
      </c>
      <c r="G69" s="8" t="s">
        <v>153</v>
      </c>
      <c r="H69" s="8">
        <v>3</v>
      </c>
      <c r="I69" s="8">
        <v>3</v>
      </c>
      <c r="J69" s="8">
        <v>3</v>
      </c>
      <c r="K69" s="8">
        <v>3</v>
      </c>
      <c r="L69" s="8">
        <v>3</v>
      </c>
      <c r="M69" s="8">
        <v>2</v>
      </c>
      <c r="N69" s="8">
        <v>3</v>
      </c>
      <c r="O69" s="8">
        <v>3</v>
      </c>
      <c r="P69" s="8">
        <v>3</v>
      </c>
      <c r="Q69" s="8">
        <v>3</v>
      </c>
      <c r="R69" s="8">
        <v>4</v>
      </c>
      <c r="S69" s="8">
        <v>3</v>
      </c>
      <c r="T69" s="8">
        <v>3</v>
      </c>
      <c r="U69" s="8">
        <v>3</v>
      </c>
      <c r="V69" s="8">
        <v>3</v>
      </c>
      <c r="W69" s="8">
        <v>3</v>
      </c>
      <c r="X69" s="8">
        <v>3</v>
      </c>
      <c r="Y69" s="8">
        <v>3</v>
      </c>
      <c r="Z69" s="8">
        <v>3</v>
      </c>
      <c r="AA69" s="8">
        <v>3</v>
      </c>
      <c r="AB69" s="8">
        <v>3</v>
      </c>
      <c r="AC69" s="8">
        <v>3</v>
      </c>
      <c r="AD69" s="8">
        <v>4</v>
      </c>
      <c r="AE69" s="8">
        <v>3</v>
      </c>
      <c r="AF69" s="8">
        <v>3</v>
      </c>
      <c r="AG69" s="8">
        <v>5</v>
      </c>
      <c r="AH69" s="8">
        <v>4</v>
      </c>
      <c r="AI69" s="8">
        <v>3</v>
      </c>
      <c r="AJ69" s="8">
        <v>3</v>
      </c>
      <c r="AK69" s="8">
        <v>4</v>
      </c>
      <c r="AL69" s="8">
        <v>3</v>
      </c>
      <c r="AM69" s="8">
        <v>3</v>
      </c>
      <c r="AN69" s="8">
        <v>5</v>
      </c>
      <c r="AO69" s="8">
        <v>4</v>
      </c>
      <c r="AP69" s="8">
        <v>3</v>
      </c>
      <c r="AQ69" s="8">
        <v>3</v>
      </c>
      <c r="AR69" s="8">
        <v>3</v>
      </c>
      <c r="AS69" s="9">
        <v>5</v>
      </c>
      <c r="AT69">
        <f>SUBTOTAL(9,Form_Responses13[[#This Row],[X1.1]:[Z.9]])</f>
        <v>124</v>
      </c>
    </row>
    <row r="70" spans="2:46" ht="12.5" x14ac:dyDescent="0.25">
      <c r="B70" s="4">
        <v>45800.576454699076</v>
      </c>
      <c r="C70" s="5" t="s">
        <v>598</v>
      </c>
      <c r="D70" s="5" t="str">
        <f>UPPER(Form_Responses13[[#This Row],[Nama Lengkap]])</f>
        <v>DIRGAHAYU ANNISA PUTRI</v>
      </c>
      <c r="E70" s="5">
        <f>VLOOKUP(Form_Responses13[[#This Row],[Column1]],'Nilai Raport'!$B$2:$D$215,3,0)</f>
        <v>83.92307692307692</v>
      </c>
      <c r="F70" s="5" t="s">
        <v>45</v>
      </c>
      <c r="G70" s="5" t="s">
        <v>153</v>
      </c>
      <c r="H70" s="5">
        <v>3</v>
      </c>
      <c r="I70" s="5">
        <v>3</v>
      </c>
      <c r="J70" s="5">
        <v>3</v>
      </c>
      <c r="K70" s="5">
        <v>3</v>
      </c>
      <c r="L70" s="5">
        <v>3</v>
      </c>
      <c r="M70" s="5">
        <v>3</v>
      </c>
      <c r="N70" s="5">
        <v>1</v>
      </c>
      <c r="O70" s="5">
        <v>3</v>
      </c>
      <c r="P70" s="5">
        <v>5</v>
      </c>
      <c r="Q70" s="5">
        <v>5</v>
      </c>
      <c r="R70" s="5">
        <v>5</v>
      </c>
      <c r="S70" s="5">
        <v>3</v>
      </c>
      <c r="T70" s="5">
        <v>1</v>
      </c>
      <c r="U70" s="5">
        <v>5</v>
      </c>
      <c r="V70" s="5">
        <v>5</v>
      </c>
      <c r="W70" s="5">
        <v>3</v>
      </c>
      <c r="X70" s="5">
        <v>4</v>
      </c>
      <c r="Y70" s="5">
        <v>5</v>
      </c>
      <c r="Z70" s="5">
        <v>5</v>
      </c>
      <c r="AA70" s="5">
        <v>5</v>
      </c>
      <c r="AB70" s="5">
        <v>5</v>
      </c>
      <c r="AC70" s="5">
        <v>5</v>
      </c>
      <c r="AD70" s="5">
        <v>4</v>
      </c>
      <c r="AE70" s="5">
        <v>5</v>
      </c>
      <c r="AF70" s="5">
        <v>4</v>
      </c>
      <c r="AG70" s="5">
        <v>5</v>
      </c>
      <c r="AH70" s="5">
        <v>4</v>
      </c>
      <c r="AI70" s="5">
        <v>5</v>
      </c>
      <c r="AJ70" s="5">
        <v>5</v>
      </c>
      <c r="AK70" s="5">
        <v>5</v>
      </c>
      <c r="AL70" s="5">
        <v>4</v>
      </c>
      <c r="AM70" s="5">
        <v>3</v>
      </c>
      <c r="AN70" s="5">
        <v>4</v>
      </c>
      <c r="AO70" s="5">
        <v>5</v>
      </c>
      <c r="AP70" s="5">
        <v>3</v>
      </c>
      <c r="AQ70" s="5">
        <v>5</v>
      </c>
      <c r="AR70" s="5">
        <v>4</v>
      </c>
      <c r="AS70" s="6">
        <v>5</v>
      </c>
      <c r="AT70">
        <f>SUBTOTAL(9,Form_Responses13[[#This Row],[X1.1]:[Z.9]])</f>
        <v>153</v>
      </c>
    </row>
    <row r="71" spans="2:46" ht="12.5" x14ac:dyDescent="0.25">
      <c r="B71" s="7">
        <v>45800.586723148153</v>
      </c>
      <c r="C71" s="8" t="s">
        <v>599</v>
      </c>
      <c r="D71" s="8" t="str">
        <f>UPPER(Form_Responses13[[#This Row],[Nama Lengkap]])</f>
        <v>ELLSA FITRI RAMADHANI</v>
      </c>
      <c r="E71" s="8">
        <f>VLOOKUP(Form_Responses13[[#This Row],[Column1]],'Nilai Raport'!$B$2:$D$215,3,0)</f>
        <v>82.307692307692307</v>
      </c>
      <c r="F71" s="8" t="s">
        <v>45</v>
      </c>
      <c r="G71" s="8" t="s">
        <v>153</v>
      </c>
      <c r="H71" s="8">
        <v>5</v>
      </c>
      <c r="I71" s="8">
        <v>5</v>
      </c>
      <c r="J71" s="8">
        <v>5</v>
      </c>
      <c r="K71" s="8">
        <v>4</v>
      </c>
      <c r="L71" s="8">
        <v>3</v>
      </c>
      <c r="M71" s="8">
        <v>3</v>
      </c>
      <c r="N71" s="8">
        <v>5</v>
      </c>
      <c r="O71" s="8">
        <v>4</v>
      </c>
      <c r="P71" s="8">
        <v>4</v>
      </c>
      <c r="Q71" s="8">
        <v>3</v>
      </c>
      <c r="R71" s="8">
        <v>3</v>
      </c>
      <c r="S71" s="8">
        <v>3</v>
      </c>
      <c r="T71" s="8">
        <v>3</v>
      </c>
      <c r="U71" s="8">
        <v>4</v>
      </c>
      <c r="V71" s="8">
        <v>4</v>
      </c>
      <c r="W71" s="8">
        <v>3</v>
      </c>
      <c r="X71" s="8">
        <v>4</v>
      </c>
      <c r="Y71" s="8">
        <v>3</v>
      </c>
      <c r="Z71" s="8">
        <v>5</v>
      </c>
      <c r="AA71" s="8">
        <v>4</v>
      </c>
      <c r="AB71" s="8">
        <v>3</v>
      </c>
      <c r="AC71" s="8">
        <v>4</v>
      </c>
      <c r="AD71" s="8">
        <v>5</v>
      </c>
      <c r="AE71" s="8">
        <v>4</v>
      </c>
      <c r="AF71" s="8">
        <v>4</v>
      </c>
      <c r="AG71" s="8">
        <v>5</v>
      </c>
      <c r="AH71" s="8">
        <v>5</v>
      </c>
      <c r="AI71" s="8">
        <v>4</v>
      </c>
      <c r="AJ71" s="8">
        <v>5</v>
      </c>
      <c r="AK71" s="8">
        <v>5</v>
      </c>
      <c r="AL71" s="8">
        <v>4</v>
      </c>
      <c r="AM71" s="8">
        <v>5</v>
      </c>
      <c r="AN71" s="8">
        <v>4</v>
      </c>
      <c r="AO71" s="8">
        <v>4</v>
      </c>
      <c r="AP71" s="8">
        <v>4</v>
      </c>
      <c r="AQ71" s="8">
        <v>5</v>
      </c>
      <c r="AR71" s="8">
        <v>5</v>
      </c>
      <c r="AS71" s="9">
        <v>5</v>
      </c>
      <c r="AT71">
        <f>SUBTOTAL(9,Form_Responses13[[#This Row],[X1.1]:[Z.9]])</f>
        <v>157</v>
      </c>
    </row>
    <row r="72" spans="2:46" ht="12.5" x14ac:dyDescent="0.25">
      <c r="B72" s="4">
        <v>45803.43062295139</v>
      </c>
      <c r="C72" s="5" t="s">
        <v>245</v>
      </c>
      <c r="D72" s="5" t="str">
        <f>UPPER(Form_Responses13[[#This Row],[Nama Lengkap]])</f>
        <v>JAHRATUL AMALIAH</v>
      </c>
      <c r="E72" s="5">
        <f>VLOOKUP(Form_Responses13[[#This Row],[Column1]],'Nilai Raport'!$B$2:$D$215,3,0)</f>
        <v>83.307692307692307</v>
      </c>
      <c r="F72" s="5" t="s">
        <v>45</v>
      </c>
      <c r="G72" s="5" t="s">
        <v>153</v>
      </c>
      <c r="H72" s="5">
        <v>3</v>
      </c>
      <c r="I72" s="5">
        <v>3</v>
      </c>
      <c r="J72" s="5">
        <v>4</v>
      </c>
      <c r="K72" s="5">
        <v>2</v>
      </c>
      <c r="L72" s="5">
        <v>1</v>
      </c>
      <c r="M72" s="5">
        <v>3</v>
      </c>
      <c r="N72" s="5">
        <v>5</v>
      </c>
      <c r="O72" s="5">
        <v>3</v>
      </c>
      <c r="P72" s="5">
        <v>3</v>
      </c>
      <c r="Q72" s="5">
        <v>4</v>
      </c>
      <c r="R72" s="5">
        <v>3</v>
      </c>
      <c r="S72" s="5">
        <v>3</v>
      </c>
      <c r="T72" s="5">
        <v>2</v>
      </c>
      <c r="U72" s="5">
        <v>5</v>
      </c>
      <c r="V72" s="5">
        <v>5</v>
      </c>
      <c r="W72" s="5">
        <v>5</v>
      </c>
      <c r="X72" s="5">
        <v>3</v>
      </c>
      <c r="Y72" s="5">
        <v>3</v>
      </c>
      <c r="Z72" s="5">
        <v>3</v>
      </c>
      <c r="AA72" s="5">
        <v>5</v>
      </c>
      <c r="AB72" s="5">
        <v>5</v>
      </c>
      <c r="AC72" s="5">
        <v>5</v>
      </c>
      <c r="AD72" s="5">
        <v>5</v>
      </c>
      <c r="AE72" s="5">
        <v>5</v>
      </c>
      <c r="AF72" s="5">
        <v>3</v>
      </c>
      <c r="AG72" s="5">
        <v>4</v>
      </c>
      <c r="AH72" s="5">
        <v>1</v>
      </c>
      <c r="AI72" s="5">
        <v>2</v>
      </c>
      <c r="AJ72" s="5">
        <v>5</v>
      </c>
      <c r="AK72" s="5">
        <v>3</v>
      </c>
      <c r="AL72" s="5">
        <v>3</v>
      </c>
      <c r="AM72" s="5">
        <v>3</v>
      </c>
      <c r="AN72" s="5">
        <v>5</v>
      </c>
      <c r="AO72" s="5">
        <v>5</v>
      </c>
      <c r="AP72" s="5">
        <v>5</v>
      </c>
      <c r="AQ72" s="5">
        <v>5</v>
      </c>
      <c r="AR72" s="5">
        <v>5</v>
      </c>
      <c r="AS72" s="6">
        <v>5</v>
      </c>
      <c r="AT72">
        <f>SUBTOTAL(9,Form_Responses13[[#This Row],[X1.1]:[Z.9]])</f>
        <v>142</v>
      </c>
    </row>
    <row r="73" spans="2:46" ht="12.5" x14ac:dyDescent="0.25">
      <c r="B73" s="7">
        <v>45800.573378819448</v>
      </c>
      <c r="C73" s="8" t="s">
        <v>600</v>
      </c>
      <c r="D73" s="8" t="str">
        <f>UPPER(Form_Responses13[[#This Row],[Nama Lengkap]])</f>
        <v>MAHFIRA GENDIS MAULANI HERYAWAN</v>
      </c>
      <c r="E73" s="8">
        <f>VLOOKUP(Form_Responses13[[#This Row],[Column1]],'Nilai Raport'!$B$2:$D$215,3,0)</f>
        <v>84.384615384615387</v>
      </c>
      <c r="F73" s="8" t="s">
        <v>45</v>
      </c>
      <c r="G73" s="8" t="s">
        <v>153</v>
      </c>
      <c r="H73" s="8">
        <v>3</v>
      </c>
      <c r="I73" s="8">
        <v>3</v>
      </c>
      <c r="J73" s="8">
        <v>3</v>
      </c>
      <c r="K73" s="8">
        <v>4</v>
      </c>
      <c r="L73" s="8">
        <v>3</v>
      </c>
      <c r="M73" s="8">
        <v>2</v>
      </c>
      <c r="N73" s="8">
        <v>2</v>
      </c>
      <c r="O73" s="8">
        <v>3</v>
      </c>
      <c r="P73" s="8">
        <v>3</v>
      </c>
      <c r="Q73" s="8">
        <v>3</v>
      </c>
      <c r="R73" s="8">
        <v>3</v>
      </c>
      <c r="S73" s="8">
        <v>3</v>
      </c>
      <c r="T73" s="8">
        <v>3</v>
      </c>
      <c r="U73" s="8">
        <v>3</v>
      </c>
      <c r="V73" s="8">
        <v>4</v>
      </c>
      <c r="W73" s="8">
        <v>3</v>
      </c>
      <c r="X73" s="8">
        <v>3</v>
      </c>
      <c r="Y73" s="8">
        <v>3</v>
      </c>
      <c r="Z73" s="8">
        <v>3</v>
      </c>
      <c r="AA73" s="8">
        <v>3</v>
      </c>
      <c r="AB73" s="8">
        <v>3</v>
      </c>
      <c r="AC73" s="8">
        <v>3</v>
      </c>
      <c r="AD73" s="8">
        <v>4</v>
      </c>
      <c r="AE73" s="8">
        <v>4</v>
      </c>
      <c r="AF73" s="8">
        <v>4</v>
      </c>
      <c r="AG73" s="8">
        <v>3</v>
      </c>
      <c r="AH73" s="8">
        <v>3</v>
      </c>
      <c r="AI73" s="8">
        <v>3</v>
      </c>
      <c r="AJ73" s="8">
        <v>3</v>
      </c>
      <c r="AK73" s="8">
        <v>4</v>
      </c>
      <c r="AL73" s="8">
        <v>4</v>
      </c>
      <c r="AM73" s="8">
        <v>4</v>
      </c>
      <c r="AN73" s="8">
        <v>4</v>
      </c>
      <c r="AO73" s="8">
        <v>4</v>
      </c>
      <c r="AP73" s="8">
        <v>4</v>
      </c>
      <c r="AQ73" s="8">
        <v>4</v>
      </c>
      <c r="AR73" s="8">
        <v>4</v>
      </c>
      <c r="AS73" s="9">
        <v>3</v>
      </c>
      <c r="AT73">
        <f>SUBTOTAL(9,Form_Responses13[[#This Row],[X1.1]:[Z.9]])</f>
        <v>125</v>
      </c>
    </row>
    <row r="74" spans="2:46" ht="12.5" x14ac:dyDescent="0.25">
      <c r="B74" s="4">
        <v>45800.577051006941</v>
      </c>
      <c r="C74" s="5" t="s">
        <v>601</v>
      </c>
      <c r="D74" s="5" t="str">
        <f>UPPER(Form_Responses13[[#This Row],[Nama Lengkap]])</f>
        <v>MUAMMAR DITRA ANNAFIS</v>
      </c>
      <c r="E74" s="5">
        <f>VLOOKUP(Form_Responses13[[#This Row],[Column1]],'Nilai Raport'!$B$2:$D$215,3,0)</f>
        <v>81.769230769230774</v>
      </c>
      <c r="F74" s="5" t="s">
        <v>56</v>
      </c>
      <c r="G74" s="5" t="s">
        <v>153</v>
      </c>
      <c r="H74" s="5">
        <v>4</v>
      </c>
      <c r="I74" s="5">
        <v>5</v>
      </c>
      <c r="J74" s="5">
        <v>5</v>
      </c>
      <c r="K74" s="5">
        <v>4</v>
      </c>
      <c r="L74" s="5">
        <v>3</v>
      </c>
      <c r="M74" s="5">
        <v>4</v>
      </c>
      <c r="N74" s="5">
        <v>4</v>
      </c>
      <c r="O74" s="5">
        <v>5</v>
      </c>
      <c r="P74" s="5">
        <v>5</v>
      </c>
      <c r="Q74" s="5">
        <v>5</v>
      </c>
      <c r="R74" s="5">
        <v>4</v>
      </c>
      <c r="S74" s="5">
        <v>4</v>
      </c>
      <c r="T74" s="5">
        <v>4</v>
      </c>
      <c r="U74" s="5">
        <v>4</v>
      </c>
      <c r="V74" s="5">
        <v>4</v>
      </c>
      <c r="W74" s="5">
        <v>5</v>
      </c>
      <c r="X74" s="5">
        <v>4</v>
      </c>
      <c r="Y74" s="5">
        <v>4</v>
      </c>
      <c r="Z74" s="5">
        <v>4</v>
      </c>
      <c r="AA74" s="5">
        <v>5</v>
      </c>
      <c r="AB74" s="5">
        <v>5</v>
      </c>
      <c r="AC74" s="5">
        <v>5</v>
      </c>
      <c r="AD74" s="5">
        <v>5</v>
      </c>
      <c r="AE74" s="5">
        <v>5</v>
      </c>
      <c r="AF74" s="5">
        <v>4</v>
      </c>
      <c r="AG74" s="5">
        <v>4</v>
      </c>
      <c r="AH74" s="5">
        <v>5</v>
      </c>
      <c r="AI74" s="5">
        <v>5</v>
      </c>
      <c r="AJ74" s="5">
        <v>5</v>
      </c>
      <c r="AK74" s="5">
        <v>4</v>
      </c>
      <c r="AL74" s="5">
        <v>4</v>
      </c>
      <c r="AM74" s="5">
        <v>4</v>
      </c>
      <c r="AN74" s="5">
        <v>5</v>
      </c>
      <c r="AO74" s="5">
        <v>4</v>
      </c>
      <c r="AP74" s="5">
        <v>4</v>
      </c>
      <c r="AQ74" s="5">
        <v>4</v>
      </c>
      <c r="AR74" s="5">
        <v>5</v>
      </c>
      <c r="AS74" s="6">
        <v>5</v>
      </c>
      <c r="AT74">
        <f>SUBTOTAL(9,Form_Responses13[[#This Row],[X1.1]:[Z.9]])</f>
        <v>168</v>
      </c>
    </row>
    <row r="75" spans="2:46" ht="12.5" x14ac:dyDescent="0.25">
      <c r="B75" s="7">
        <v>45803.430927592592</v>
      </c>
      <c r="C75" s="8" t="s">
        <v>246</v>
      </c>
      <c r="D75" s="8" t="str">
        <f>UPPER(Form_Responses13[[#This Row],[Nama Lengkap]])</f>
        <v>MULHAYANI</v>
      </c>
      <c r="E75" s="8">
        <f>VLOOKUP(Form_Responses13[[#This Row],[Column1]],'Nilai Raport'!$B$2:$D$215,3,0)</f>
        <v>84.615384615384613</v>
      </c>
      <c r="F75" s="8" t="s">
        <v>45</v>
      </c>
      <c r="G75" s="8" t="s">
        <v>153</v>
      </c>
      <c r="H75" s="8">
        <v>2</v>
      </c>
      <c r="I75" s="8">
        <v>2</v>
      </c>
      <c r="J75" s="8">
        <v>3</v>
      </c>
      <c r="K75" s="8">
        <v>3</v>
      </c>
      <c r="L75" s="8">
        <v>1</v>
      </c>
      <c r="M75" s="8">
        <v>1</v>
      </c>
      <c r="N75" s="8">
        <v>1</v>
      </c>
      <c r="O75" s="8">
        <v>1</v>
      </c>
      <c r="P75" s="8">
        <v>1</v>
      </c>
      <c r="Q75" s="8">
        <v>4</v>
      </c>
      <c r="R75" s="8">
        <v>5</v>
      </c>
      <c r="S75" s="8">
        <v>5</v>
      </c>
      <c r="T75" s="8">
        <v>5</v>
      </c>
      <c r="U75" s="8">
        <v>5</v>
      </c>
      <c r="V75" s="8">
        <v>4</v>
      </c>
      <c r="W75" s="8">
        <v>5</v>
      </c>
      <c r="X75" s="8">
        <v>5</v>
      </c>
      <c r="Y75" s="8">
        <v>5</v>
      </c>
      <c r="Z75" s="8">
        <v>4</v>
      </c>
      <c r="AA75" s="8">
        <v>4</v>
      </c>
      <c r="AB75" s="8">
        <v>3</v>
      </c>
      <c r="AC75" s="8">
        <v>5</v>
      </c>
      <c r="AD75" s="8">
        <v>5</v>
      </c>
      <c r="AE75" s="8">
        <v>5</v>
      </c>
      <c r="AF75" s="8">
        <v>5</v>
      </c>
      <c r="AG75" s="8">
        <v>5</v>
      </c>
      <c r="AH75" s="8">
        <v>2</v>
      </c>
      <c r="AI75" s="8">
        <v>2</v>
      </c>
      <c r="AJ75" s="8">
        <v>2</v>
      </c>
      <c r="AK75" s="8">
        <v>5</v>
      </c>
      <c r="AL75" s="8">
        <v>5</v>
      </c>
      <c r="AM75" s="8">
        <v>5</v>
      </c>
      <c r="AN75" s="8">
        <v>5</v>
      </c>
      <c r="AO75" s="8">
        <v>5</v>
      </c>
      <c r="AP75" s="8">
        <v>5</v>
      </c>
      <c r="AQ75" s="8">
        <v>5</v>
      </c>
      <c r="AR75" s="8">
        <v>5</v>
      </c>
      <c r="AS75" s="9">
        <v>5</v>
      </c>
      <c r="AT75">
        <f>SUBTOTAL(9,Form_Responses13[[#This Row],[X1.1]:[Z.9]])</f>
        <v>145</v>
      </c>
    </row>
    <row r="76" spans="2:46" ht="12.5" x14ac:dyDescent="0.25">
      <c r="B76" s="4">
        <v>45800.576074583332</v>
      </c>
      <c r="C76" s="5" t="s">
        <v>164</v>
      </c>
      <c r="D76" s="5" t="str">
        <f>UPPER(Form_Responses13[[#This Row],[Nama Lengkap]])</f>
        <v>MUTIARA AZ-ZAHRA</v>
      </c>
      <c r="E76" s="5">
        <f>VLOOKUP(Form_Responses13[[#This Row],[Column1]],'Nilai Raport'!$B$2:$D$215,3,0)</f>
        <v>84.307692307692307</v>
      </c>
      <c r="F76" s="5" t="s">
        <v>45</v>
      </c>
      <c r="G76" s="5" t="s">
        <v>153</v>
      </c>
      <c r="H76" s="5">
        <v>5</v>
      </c>
      <c r="I76" s="5">
        <v>5</v>
      </c>
      <c r="J76" s="5">
        <v>4</v>
      </c>
      <c r="K76" s="5">
        <v>4</v>
      </c>
      <c r="L76" s="5">
        <v>5</v>
      </c>
      <c r="M76" s="5">
        <v>2</v>
      </c>
      <c r="N76" s="5">
        <v>4</v>
      </c>
      <c r="O76" s="5">
        <v>4</v>
      </c>
      <c r="P76" s="5">
        <v>4</v>
      </c>
      <c r="Q76" s="5">
        <v>3</v>
      </c>
      <c r="R76" s="5">
        <v>4</v>
      </c>
      <c r="S76" s="5">
        <v>4</v>
      </c>
      <c r="T76" s="5">
        <v>5</v>
      </c>
      <c r="U76" s="5">
        <v>4</v>
      </c>
      <c r="V76" s="5">
        <v>5</v>
      </c>
      <c r="W76" s="5">
        <v>3</v>
      </c>
      <c r="X76" s="5">
        <v>3</v>
      </c>
      <c r="Y76" s="5">
        <v>3</v>
      </c>
      <c r="Z76" s="5">
        <v>5</v>
      </c>
      <c r="AA76" s="5">
        <v>4</v>
      </c>
      <c r="AB76" s="5">
        <v>4</v>
      </c>
      <c r="AC76" s="5">
        <v>5</v>
      </c>
      <c r="AD76" s="5">
        <v>4</v>
      </c>
      <c r="AE76" s="5">
        <v>5</v>
      </c>
      <c r="AF76" s="5">
        <v>5</v>
      </c>
      <c r="AG76" s="5">
        <v>3</v>
      </c>
      <c r="AH76" s="5">
        <v>5</v>
      </c>
      <c r="AI76" s="5">
        <v>4</v>
      </c>
      <c r="AJ76" s="5">
        <v>4</v>
      </c>
      <c r="AK76" s="5">
        <v>4</v>
      </c>
      <c r="AL76" s="5">
        <v>3</v>
      </c>
      <c r="AM76" s="5">
        <v>3</v>
      </c>
      <c r="AN76" s="5">
        <v>3</v>
      </c>
      <c r="AO76" s="5">
        <v>4</v>
      </c>
      <c r="AP76" s="5">
        <v>4</v>
      </c>
      <c r="AQ76" s="5">
        <v>4</v>
      </c>
      <c r="AR76" s="5">
        <v>4</v>
      </c>
      <c r="AS76" s="6">
        <v>4</v>
      </c>
      <c r="AT76">
        <f>SUBTOTAL(9,Form_Responses13[[#This Row],[X1.1]:[Z.9]])</f>
        <v>152</v>
      </c>
    </row>
    <row r="77" spans="2:46" ht="12.5" x14ac:dyDescent="0.25">
      <c r="B77" s="7">
        <v>45800.571707395837</v>
      </c>
      <c r="C77" s="8" t="s">
        <v>456</v>
      </c>
      <c r="D77" s="8" t="str">
        <f>UPPER(Form_Responses13[[#This Row],[Nama Lengkap]])</f>
        <v>NADIYAH MUFIDAH</v>
      </c>
      <c r="E77" s="8">
        <f>VLOOKUP(Form_Responses13[[#This Row],[Column1]],'Nilai Raport'!$B$2:$D$215,3,0)</f>
        <v>82.84615384615384</v>
      </c>
      <c r="F77" s="8" t="s">
        <v>45</v>
      </c>
      <c r="G77" s="8" t="s">
        <v>153</v>
      </c>
      <c r="H77" s="8">
        <v>3</v>
      </c>
      <c r="I77" s="8">
        <v>4</v>
      </c>
      <c r="J77" s="8">
        <v>4</v>
      </c>
      <c r="K77" s="8">
        <v>4</v>
      </c>
      <c r="L77" s="8">
        <v>4</v>
      </c>
      <c r="M77" s="8">
        <v>4</v>
      </c>
      <c r="N77" s="8">
        <v>4</v>
      </c>
      <c r="O77" s="8">
        <v>4</v>
      </c>
      <c r="P77" s="8">
        <v>4</v>
      </c>
      <c r="Q77" s="8">
        <v>4</v>
      </c>
      <c r="R77" s="8">
        <v>4</v>
      </c>
      <c r="S77" s="8">
        <v>3</v>
      </c>
      <c r="T77" s="8">
        <v>3</v>
      </c>
      <c r="U77" s="8">
        <v>4</v>
      </c>
      <c r="V77" s="8">
        <v>4</v>
      </c>
      <c r="W77" s="8">
        <v>5</v>
      </c>
      <c r="X77" s="8">
        <v>5</v>
      </c>
      <c r="Y77" s="8">
        <v>4</v>
      </c>
      <c r="Z77" s="8">
        <v>4</v>
      </c>
      <c r="AA77" s="8">
        <v>5</v>
      </c>
      <c r="AB77" s="8">
        <v>4</v>
      </c>
      <c r="AC77" s="8">
        <v>4</v>
      </c>
      <c r="AD77" s="8">
        <v>4</v>
      </c>
      <c r="AE77" s="8">
        <v>4</v>
      </c>
      <c r="AF77" s="8">
        <v>4</v>
      </c>
      <c r="AG77" s="8">
        <v>4</v>
      </c>
      <c r="AH77" s="8">
        <v>4</v>
      </c>
      <c r="AI77" s="8">
        <v>3</v>
      </c>
      <c r="AJ77" s="8">
        <v>4</v>
      </c>
      <c r="AK77" s="8">
        <v>4</v>
      </c>
      <c r="AL77" s="8">
        <v>4</v>
      </c>
      <c r="AM77" s="8">
        <v>4</v>
      </c>
      <c r="AN77" s="8">
        <v>4</v>
      </c>
      <c r="AO77" s="8">
        <v>5</v>
      </c>
      <c r="AP77" s="8">
        <v>4</v>
      </c>
      <c r="AQ77" s="8">
        <v>5</v>
      </c>
      <c r="AR77" s="8">
        <v>5</v>
      </c>
      <c r="AS77" s="9">
        <v>5</v>
      </c>
      <c r="AT77">
        <f>SUBTOTAL(9,Form_Responses13[[#This Row],[X1.1]:[Z.9]])</f>
        <v>155</v>
      </c>
    </row>
    <row r="78" spans="2:46" ht="12.5" x14ac:dyDescent="0.25">
      <c r="B78" s="4">
        <v>45800.56833292824</v>
      </c>
      <c r="C78" s="5" t="s">
        <v>602</v>
      </c>
      <c r="D78" s="5" t="str">
        <f>UPPER(Form_Responses13[[#This Row],[Nama Lengkap]])</f>
        <v>NUR AINI OCTAVIA</v>
      </c>
      <c r="E78" s="5">
        <f>VLOOKUP(Form_Responses13[[#This Row],[Column1]],'Nilai Raport'!$B$2:$D$215,3,0)</f>
        <v>83.07692307692308</v>
      </c>
      <c r="F78" s="5" t="s">
        <v>45</v>
      </c>
      <c r="G78" s="5" t="s">
        <v>153</v>
      </c>
      <c r="H78" s="5">
        <v>5</v>
      </c>
      <c r="I78" s="5">
        <v>5</v>
      </c>
      <c r="J78" s="5">
        <v>5</v>
      </c>
      <c r="K78" s="5">
        <v>4</v>
      </c>
      <c r="L78" s="5">
        <v>3</v>
      </c>
      <c r="M78" s="5">
        <v>2</v>
      </c>
      <c r="N78" s="5">
        <v>3</v>
      </c>
      <c r="O78" s="5">
        <v>3</v>
      </c>
      <c r="P78" s="5">
        <v>2</v>
      </c>
      <c r="Q78" s="5">
        <v>4</v>
      </c>
      <c r="R78" s="5">
        <v>5</v>
      </c>
      <c r="S78" s="5">
        <v>5</v>
      </c>
      <c r="T78" s="5">
        <v>5</v>
      </c>
      <c r="U78" s="5">
        <v>5</v>
      </c>
      <c r="V78" s="5">
        <v>5</v>
      </c>
      <c r="W78" s="5">
        <v>5</v>
      </c>
      <c r="X78" s="5">
        <v>4</v>
      </c>
      <c r="Y78" s="5">
        <v>5</v>
      </c>
      <c r="Z78" s="5">
        <v>5</v>
      </c>
      <c r="AA78" s="5">
        <v>4</v>
      </c>
      <c r="AB78" s="5">
        <v>4</v>
      </c>
      <c r="AC78" s="5">
        <v>5</v>
      </c>
      <c r="AD78" s="5">
        <v>5</v>
      </c>
      <c r="AE78" s="5">
        <v>5</v>
      </c>
      <c r="AF78" s="5">
        <v>5</v>
      </c>
      <c r="AG78" s="5">
        <v>5</v>
      </c>
      <c r="AH78" s="5">
        <v>5</v>
      </c>
      <c r="AI78" s="5">
        <v>4</v>
      </c>
      <c r="AJ78" s="5">
        <v>4</v>
      </c>
      <c r="AK78" s="5">
        <v>5</v>
      </c>
      <c r="AL78" s="5">
        <v>4</v>
      </c>
      <c r="AM78" s="5">
        <v>4</v>
      </c>
      <c r="AN78" s="5">
        <v>3</v>
      </c>
      <c r="AO78" s="5">
        <v>4</v>
      </c>
      <c r="AP78" s="5">
        <v>4</v>
      </c>
      <c r="AQ78" s="5">
        <v>5</v>
      </c>
      <c r="AR78" s="5">
        <v>5</v>
      </c>
      <c r="AS78" s="6">
        <v>5</v>
      </c>
      <c r="AT78">
        <f>SUBTOTAL(9,Form_Responses13[[#This Row],[X1.1]:[Z.9]])</f>
        <v>165</v>
      </c>
    </row>
    <row r="79" spans="2:46" ht="12.5" x14ac:dyDescent="0.25">
      <c r="B79" s="7">
        <v>45803.433307372688</v>
      </c>
      <c r="C79" s="8" t="s">
        <v>247</v>
      </c>
      <c r="D79" s="8" t="str">
        <f>UPPER(Form_Responses13[[#This Row],[Nama Lengkap]])</f>
        <v>NUR INTAN</v>
      </c>
      <c r="E79" s="8">
        <f>VLOOKUP(Form_Responses13[[#This Row],[Column1]],'Nilai Raport'!$B$2:$D$215,3,0)</f>
        <v>81.230769230769226</v>
      </c>
      <c r="F79" s="8" t="s">
        <v>45</v>
      </c>
      <c r="G79" s="8" t="s">
        <v>153</v>
      </c>
      <c r="H79" s="8">
        <v>3</v>
      </c>
      <c r="I79" s="8">
        <v>3</v>
      </c>
      <c r="J79" s="8">
        <v>3</v>
      </c>
      <c r="K79" s="8">
        <v>3</v>
      </c>
      <c r="L79" s="8">
        <v>4</v>
      </c>
      <c r="M79" s="8">
        <v>2</v>
      </c>
      <c r="N79" s="8">
        <v>5</v>
      </c>
      <c r="O79" s="8">
        <v>4</v>
      </c>
      <c r="P79" s="8">
        <v>4</v>
      </c>
      <c r="Q79" s="8">
        <v>4</v>
      </c>
      <c r="R79" s="8">
        <v>5</v>
      </c>
      <c r="S79" s="8">
        <v>5</v>
      </c>
      <c r="T79" s="8">
        <v>4</v>
      </c>
      <c r="U79" s="8">
        <v>3</v>
      </c>
      <c r="V79" s="8">
        <v>4</v>
      </c>
      <c r="W79" s="8">
        <v>3</v>
      </c>
      <c r="X79" s="8">
        <v>4</v>
      </c>
      <c r="Y79" s="8">
        <v>3</v>
      </c>
      <c r="Z79" s="8">
        <v>3</v>
      </c>
      <c r="AA79" s="8">
        <v>4</v>
      </c>
      <c r="AB79" s="8">
        <v>3</v>
      </c>
      <c r="AC79" s="8">
        <v>5</v>
      </c>
      <c r="AD79" s="8">
        <v>4</v>
      </c>
      <c r="AE79" s="8">
        <v>5</v>
      </c>
      <c r="AF79" s="8">
        <v>3</v>
      </c>
      <c r="AG79" s="8">
        <v>3</v>
      </c>
      <c r="AH79" s="8">
        <v>3</v>
      </c>
      <c r="AI79" s="8">
        <v>3</v>
      </c>
      <c r="AJ79" s="8">
        <v>5</v>
      </c>
      <c r="AK79" s="8">
        <v>4</v>
      </c>
      <c r="AL79" s="8">
        <v>3</v>
      </c>
      <c r="AM79" s="8">
        <v>4</v>
      </c>
      <c r="AN79" s="8">
        <v>4</v>
      </c>
      <c r="AO79" s="8">
        <v>4</v>
      </c>
      <c r="AP79" s="8">
        <v>4</v>
      </c>
      <c r="AQ79" s="8">
        <v>4</v>
      </c>
      <c r="AR79" s="8">
        <v>4</v>
      </c>
      <c r="AS79" s="9">
        <v>4</v>
      </c>
      <c r="AT79">
        <f>SUBTOTAL(9,Form_Responses13[[#This Row],[X1.1]:[Z.9]])</f>
        <v>142</v>
      </c>
    </row>
    <row r="80" spans="2:46" ht="12.5" x14ac:dyDescent="0.25">
      <c r="B80" s="4">
        <v>45800.57584907407</v>
      </c>
      <c r="C80" s="5" t="s">
        <v>163</v>
      </c>
      <c r="D80" s="5" t="str">
        <f>UPPER(Form_Responses13[[#This Row],[Nama Lengkap]])</f>
        <v>NURUL TRI LESTARI</v>
      </c>
      <c r="E80" s="5">
        <f>VLOOKUP(Form_Responses13[[#This Row],[Column1]],'Nilai Raport'!$B$2:$D$215,3,0)</f>
        <v>83.230769230769226</v>
      </c>
      <c r="F80" s="5" t="s">
        <v>45</v>
      </c>
      <c r="G80" s="5" t="s">
        <v>153</v>
      </c>
      <c r="H80" s="5">
        <v>4</v>
      </c>
      <c r="I80" s="5">
        <v>4</v>
      </c>
      <c r="J80" s="5">
        <v>5</v>
      </c>
      <c r="K80" s="5">
        <v>5</v>
      </c>
      <c r="L80" s="5">
        <v>3</v>
      </c>
      <c r="M80" s="5">
        <v>4</v>
      </c>
      <c r="N80" s="5">
        <v>5</v>
      </c>
      <c r="O80" s="5">
        <v>4</v>
      </c>
      <c r="P80" s="5">
        <v>5</v>
      </c>
      <c r="Q80" s="5">
        <v>5</v>
      </c>
      <c r="R80" s="5">
        <v>4</v>
      </c>
      <c r="S80" s="5">
        <v>5</v>
      </c>
      <c r="T80" s="5">
        <v>5</v>
      </c>
      <c r="U80" s="5">
        <v>4</v>
      </c>
      <c r="V80" s="5">
        <v>5</v>
      </c>
      <c r="W80" s="5">
        <v>4</v>
      </c>
      <c r="X80" s="5">
        <v>5</v>
      </c>
      <c r="Y80" s="5">
        <v>4</v>
      </c>
      <c r="Z80" s="5">
        <v>5</v>
      </c>
      <c r="AA80" s="5">
        <v>5</v>
      </c>
      <c r="AB80" s="5">
        <v>5</v>
      </c>
      <c r="AC80" s="5">
        <v>5</v>
      </c>
      <c r="AD80" s="5">
        <v>4</v>
      </c>
      <c r="AE80" s="5">
        <v>4</v>
      </c>
      <c r="AF80" s="5">
        <v>4</v>
      </c>
      <c r="AG80" s="5">
        <v>4</v>
      </c>
      <c r="AH80" s="5">
        <v>5</v>
      </c>
      <c r="AI80" s="5">
        <v>5</v>
      </c>
      <c r="AJ80" s="5">
        <v>5</v>
      </c>
      <c r="AK80" s="5">
        <v>4</v>
      </c>
      <c r="AL80" s="5">
        <v>5</v>
      </c>
      <c r="AM80" s="5">
        <v>5</v>
      </c>
      <c r="AN80" s="5">
        <v>5</v>
      </c>
      <c r="AO80" s="5">
        <v>5</v>
      </c>
      <c r="AP80" s="5">
        <v>5</v>
      </c>
      <c r="AQ80" s="5">
        <v>5</v>
      </c>
      <c r="AR80" s="5">
        <v>5</v>
      </c>
      <c r="AS80" s="6">
        <v>5</v>
      </c>
      <c r="AT80">
        <f>SUBTOTAL(9,Form_Responses13[[#This Row],[X1.1]:[Z.9]])</f>
        <v>175</v>
      </c>
    </row>
    <row r="81" spans="2:46" ht="12.5" x14ac:dyDescent="0.25">
      <c r="B81" s="7">
        <v>45800.615664861107</v>
      </c>
      <c r="C81" s="8" t="s">
        <v>603</v>
      </c>
      <c r="D81" s="8" t="str">
        <f>UPPER(Form_Responses13[[#This Row],[Nama Lengkap]])</f>
        <v>OCTARINA ASHARI</v>
      </c>
      <c r="E81" s="8">
        <f>VLOOKUP(Form_Responses13[[#This Row],[Column1]],'Nilai Raport'!$B$2:$D$215,3,0)</f>
        <v>82.461538461538467</v>
      </c>
      <c r="F81" s="8" t="s">
        <v>45</v>
      </c>
      <c r="G81" s="8" t="s">
        <v>153</v>
      </c>
      <c r="H81" s="8">
        <v>5</v>
      </c>
      <c r="I81" s="8">
        <v>4</v>
      </c>
      <c r="J81" s="8">
        <v>5</v>
      </c>
      <c r="K81" s="8">
        <v>3</v>
      </c>
      <c r="L81" s="8">
        <v>3</v>
      </c>
      <c r="M81" s="8">
        <v>2</v>
      </c>
      <c r="N81" s="8">
        <v>4</v>
      </c>
      <c r="O81" s="8">
        <v>4</v>
      </c>
      <c r="P81" s="8">
        <v>4</v>
      </c>
      <c r="Q81" s="8">
        <v>4</v>
      </c>
      <c r="R81" s="8">
        <v>5</v>
      </c>
      <c r="S81" s="8">
        <v>4</v>
      </c>
      <c r="T81" s="8">
        <v>4</v>
      </c>
      <c r="U81" s="8">
        <v>5</v>
      </c>
      <c r="V81" s="8">
        <v>3</v>
      </c>
      <c r="W81" s="8">
        <v>5</v>
      </c>
      <c r="X81" s="8">
        <v>4</v>
      </c>
      <c r="Y81" s="8">
        <v>3</v>
      </c>
      <c r="Z81" s="8">
        <v>4</v>
      </c>
      <c r="AA81" s="8">
        <v>5</v>
      </c>
      <c r="AB81" s="8">
        <v>5</v>
      </c>
      <c r="AC81" s="8">
        <v>4</v>
      </c>
      <c r="AD81" s="8">
        <v>4</v>
      </c>
      <c r="AE81" s="8">
        <v>4</v>
      </c>
      <c r="AF81" s="8">
        <v>4</v>
      </c>
      <c r="AG81" s="8">
        <v>4</v>
      </c>
      <c r="AH81" s="8">
        <v>4</v>
      </c>
      <c r="AI81" s="8">
        <v>4</v>
      </c>
      <c r="AJ81" s="8">
        <v>4</v>
      </c>
      <c r="AK81" s="8">
        <v>4</v>
      </c>
      <c r="AL81" s="8">
        <v>3</v>
      </c>
      <c r="AM81" s="8">
        <v>3</v>
      </c>
      <c r="AN81" s="8">
        <v>4</v>
      </c>
      <c r="AO81" s="8">
        <v>4</v>
      </c>
      <c r="AP81" s="8">
        <v>3</v>
      </c>
      <c r="AQ81" s="8">
        <v>3</v>
      </c>
      <c r="AR81" s="8">
        <v>3</v>
      </c>
      <c r="AS81" s="9">
        <v>3</v>
      </c>
      <c r="AT81">
        <f>SUBTOTAL(9,Form_Responses13[[#This Row],[X1.1]:[Z.9]])</f>
        <v>147</v>
      </c>
    </row>
    <row r="82" spans="2:46" ht="12.5" x14ac:dyDescent="0.25">
      <c r="B82" s="4">
        <v>45800.60615472222</v>
      </c>
      <c r="C82" s="5" t="s">
        <v>181</v>
      </c>
      <c r="D82" s="5" t="str">
        <f>UPPER(Form_Responses13[[#This Row],[Nama Lengkap]])</f>
        <v>SAIDA</v>
      </c>
      <c r="E82" s="5">
        <f>VLOOKUP(Form_Responses13[[#This Row],[Column1]],'Nilai Raport'!$B$2:$D$215,3,0)</f>
        <v>84.07692307692308</v>
      </c>
      <c r="F82" s="5" t="s">
        <v>45</v>
      </c>
      <c r="G82" s="5" t="s">
        <v>153</v>
      </c>
      <c r="H82" s="5">
        <v>5</v>
      </c>
      <c r="I82" s="5">
        <v>5</v>
      </c>
      <c r="J82" s="5">
        <v>5</v>
      </c>
      <c r="K82" s="5">
        <v>5</v>
      </c>
      <c r="L82" s="5">
        <v>5</v>
      </c>
      <c r="M82" s="5">
        <v>3</v>
      </c>
      <c r="N82" s="5">
        <v>5</v>
      </c>
      <c r="O82" s="5">
        <v>5</v>
      </c>
      <c r="P82" s="5">
        <v>5</v>
      </c>
      <c r="Q82" s="5">
        <v>5</v>
      </c>
      <c r="R82" s="5">
        <v>3</v>
      </c>
      <c r="S82" s="5">
        <v>3</v>
      </c>
      <c r="T82" s="5">
        <v>4</v>
      </c>
      <c r="U82" s="5">
        <v>3</v>
      </c>
      <c r="V82" s="5">
        <v>3</v>
      </c>
      <c r="W82" s="5">
        <v>3</v>
      </c>
      <c r="X82" s="5">
        <v>4</v>
      </c>
      <c r="Y82" s="5">
        <v>3</v>
      </c>
      <c r="Z82" s="5">
        <v>4</v>
      </c>
      <c r="AA82" s="5">
        <v>3</v>
      </c>
      <c r="AB82" s="5">
        <v>5</v>
      </c>
      <c r="AC82" s="5">
        <v>3</v>
      </c>
      <c r="AD82" s="5">
        <v>3</v>
      </c>
      <c r="AE82" s="5">
        <v>3</v>
      </c>
      <c r="AF82" s="5">
        <v>3</v>
      </c>
      <c r="AG82" s="5">
        <v>5</v>
      </c>
      <c r="AH82" s="5">
        <v>5</v>
      </c>
      <c r="AI82" s="5">
        <v>5</v>
      </c>
      <c r="AJ82" s="5">
        <v>5</v>
      </c>
      <c r="AK82" s="5">
        <v>4</v>
      </c>
      <c r="AL82" s="5">
        <v>4</v>
      </c>
      <c r="AM82" s="5">
        <v>3</v>
      </c>
      <c r="AN82" s="5">
        <v>4</v>
      </c>
      <c r="AO82" s="5">
        <v>3</v>
      </c>
      <c r="AP82" s="5">
        <v>4</v>
      </c>
      <c r="AQ82" s="5">
        <v>5</v>
      </c>
      <c r="AR82" s="5">
        <v>5</v>
      </c>
      <c r="AS82" s="6">
        <v>5</v>
      </c>
      <c r="AT82">
        <f>SUBTOTAL(9,Form_Responses13[[#This Row],[X1.1]:[Z.9]])</f>
        <v>155</v>
      </c>
    </row>
    <row r="83" spans="2:46" ht="12.5" x14ac:dyDescent="0.25">
      <c r="B83" s="7">
        <v>45800.747846307873</v>
      </c>
      <c r="C83" s="8" t="s">
        <v>604</v>
      </c>
      <c r="D83" s="8" t="str">
        <f>UPPER(Form_Responses13[[#This Row],[Nama Lengkap]])</f>
        <v>SEPTIA RAMADHANI</v>
      </c>
      <c r="E83" s="8">
        <f>VLOOKUP(Form_Responses13[[#This Row],[Column1]],'Nilai Raport'!$B$2:$D$215,3,0)</f>
        <v>83.538461538461533</v>
      </c>
      <c r="F83" s="8" t="s">
        <v>45</v>
      </c>
      <c r="G83" s="8" t="s">
        <v>153</v>
      </c>
      <c r="H83" s="8">
        <v>3</v>
      </c>
      <c r="I83" s="8">
        <v>3</v>
      </c>
      <c r="J83" s="8">
        <v>4</v>
      </c>
      <c r="K83" s="8">
        <v>4</v>
      </c>
      <c r="L83" s="8">
        <v>3</v>
      </c>
      <c r="M83" s="8">
        <v>3</v>
      </c>
      <c r="N83" s="8">
        <v>3</v>
      </c>
      <c r="O83" s="8">
        <v>3</v>
      </c>
      <c r="P83" s="8">
        <v>4</v>
      </c>
      <c r="Q83" s="8">
        <v>5</v>
      </c>
      <c r="R83" s="8">
        <v>3</v>
      </c>
      <c r="S83" s="8">
        <v>2</v>
      </c>
      <c r="T83" s="8">
        <v>3</v>
      </c>
      <c r="U83" s="8">
        <v>3</v>
      </c>
      <c r="V83" s="8">
        <v>3</v>
      </c>
      <c r="W83" s="8">
        <v>4</v>
      </c>
      <c r="X83" s="8">
        <v>3</v>
      </c>
      <c r="Y83" s="8">
        <v>4</v>
      </c>
      <c r="Z83" s="8">
        <v>3</v>
      </c>
      <c r="AA83" s="8">
        <v>3</v>
      </c>
      <c r="AB83" s="8">
        <v>4</v>
      </c>
      <c r="AC83" s="8">
        <v>3</v>
      </c>
      <c r="AD83" s="8">
        <v>4</v>
      </c>
      <c r="AE83" s="8">
        <v>4</v>
      </c>
      <c r="AF83" s="8">
        <v>4</v>
      </c>
      <c r="AG83" s="8">
        <v>3</v>
      </c>
      <c r="AH83" s="8">
        <v>3</v>
      </c>
      <c r="AI83" s="8">
        <v>2</v>
      </c>
      <c r="AJ83" s="8">
        <v>3</v>
      </c>
      <c r="AK83" s="8">
        <v>3</v>
      </c>
      <c r="AL83" s="8">
        <v>4</v>
      </c>
      <c r="AM83" s="8">
        <v>3</v>
      </c>
      <c r="AN83" s="8">
        <v>3</v>
      </c>
      <c r="AO83" s="8">
        <v>4</v>
      </c>
      <c r="AP83" s="8">
        <v>3</v>
      </c>
      <c r="AQ83" s="8">
        <v>3</v>
      </c>
      <c r="AR83" s="8">
        <v>4</v>
      </c>
      <c r="AS83" s="9">
        <v>5</v>
      </c>
      <c r="AT83">
        <f>SUBTOTAL(9,Form_Responses13[[#This Row],[X1.1]:[Z.9]])</f>
        <v>128</v>
      </c>
    </row>
    <row r="84" spans="2:46" ht="12.5" x14ac:dyDescent="0.25">
      <c r="B84" s="4">
        <v>45800.576824143514</v>
      </c>
      <c r="C84" s="5" t="s">
        <v>605</v>
      </c>
      <c r="D84" s="5" t="str">
        <f>UPPER(Form_Responses13[[#This Row],[Nama Lengkap]])</f>
        <v>SHEREN ANGGITA AWALUDIN</v>
      </c>
      <c r="E84" s="5">
        <f>VLOOKUP(Form_Responses13[[#This Row],[Column1]],'Nilai Raport'!$B$2:$D$215,3,0)</f>
        <v>83.538461538461533</v>
      </c>
      <c r="F84" s="5" t="s">
        <v>45</v>
      </c>
      <c r="G84" s="5" t="s">
        <v>153</v>
      </c>
      <c r="H84" s="5">
        <v>5</v>
      </c>
      <c r="I84" s="5">
        <v>5</v>
      </c>
      <c r="J84" s="5">
        <v>5</v>
      </c>
      <c r="K84" s="5">
        <v>5</v>
      </c>
      <c r="L84" s="5">
        <v>3</v>
      </c>
      <c r="M84" s="5">
        <v>3</v>
      </c>
      <c r="N84" s="5">
        <v>4</v>
      </c>
      <c r="O84" s="5">
        <v>5</v>
      </c>
      <c r="P84" s="5">
        <v>5</v>
      </c>
      <c r="Q84" s="5">
        <v>4</v>
      </c>
      <c r="R84" s="5">
        <v>5</v>
      </c>
      <c r="S84" s="5">
        <v>3</v>
      </c>
      <c r="T84" s="5">
        <v>4</v>
      </c>
      <c r="U84" s="5">
        <v>5</v>
      </c>
      <c r="V84" s="5">
        <v>5</v>
      </c>
      <c r="W84" s="5">
        <v>5</v>
      </c>
      <c r="X84" s="5">
        <v>5</v>
      </c>
      <c r="Y84" s="5">
        <v>5</v>
      </c>
      <c r="Z84" s="5">
        <v>5</v>
      </c>
      <c r="AA84" s="5">
        <v>5</v>
      </c>
      <c r="AB84" s="5">
        <v>5</v>
      </c>
      <c r="AC84" s="5">
        <v>5</v>
      </c>
      <c r="AD84" s="5">
        <v>5</v>
      </c>
      <c r="AE84" s="5">
        <v>5</v>
      </c>
      <c r="AF84" s="5">
        <v>4</v>
      </c>
      <c r="AG84" s="5">
        <v>5</v>
      </c>
      <c r="AH84" s="5">
        <v>5</v>
      </c>
      <c r="AI84" s="5">
        <v>3</v>
      </c>
      <c r="AJ84" s="5">
        <v>5</v>
      </c>
      <c r="AK84" s="5">
        <v>4</v>
      </c>
      <c r="AL84" s="5">
        <v>4</v>
      </c>
      <c r="AM84" s="5">
        <v>4</v>
      </c>
      <c r="AN84" s="5">
        <v>5</v>
      </c>
      <c r="AO84" s="5">
        <v>5</v>
      </c>
      <c r="AP84" s="5">
        <v>4</v>
      </c>
      <c r="AQ84" s="5">
        <v>4</v>
      </c>
      <c r="AR84" s="5">
        <v>3</v>
      </c>
      <c r="AS84" s="6">
        <v>5</v>
      </c>
      <c r="AT84">
        <f>SUBTOTAL(9,Form_Responses13[[#This Row],[X1.1]:[Z.9]])</f>
        <v>171</v>
      </c>
    </row>
    <row r="85" spans="2:46" ht="12.5" x14ac:dyDescent="0.25">
      <c r="B85" s="7">
        <v>45800.602536932871</v>
      </c>
      <c r="C85" s="8" t="s">
        <v>180</v>
      </c>
      <c r="D85" s="8" t="str">
        <f>UPPER(Form_Responses13[[#This Row],[Nama Lengkap]])</f>
        <v>SYAFIRA ANGGUN ANGGRAENI</v>
      </c>
      <c r="E85" s="8">
        <f>VLOOKUP(Form_Responses13[[#This Row],[Column1]],'Nilai Raport'!$B$2:$D$215,3,0)</f>
        <v>84.15384615384616</v>
      </c>
      <c r="F85" s="8" t="s">
        <v>45</v>
      </c>
      <c r="G85" s="8" t="s">
        <v>153</v>
      </c>
      <c r="H85" s="8">
        <v>5</v>
      </c>
      <c r="I85" s="8">
        <v>4</v>
      </c>
      <c r="J85" s="8">
        <v>5</v>
      </c>
      <c r="K85" s="8">
        <v>5</v>
      </c>
      <c r="L85" s="8">
        <v>5</v>
      </c>
      <c r="M85" s="8">
        <v>4</v>
      </c>
      <c r="N85" s="8">
        <v>5</v>
      </c>
      <c r="O85" s="8">
        <v>5</v>
      </c>
      <c r="P85" s="8">
        <v>4</v>
      </c>
      <c r="Q85" s="8">
        <v>4</v>
      </c>
      <c r="R85" s="8">
        <v>4</v>
      </c>
      <c r="S85" s="8">
        <v>3</v>
      </c>
      <c r="T85" s="8">
        <v>4</v>
      </c>
      <c r="U85" s="8">
        <v>4</v>
      </c>
      <c r="V85" s="8">
        <v>4</v>
      </c>
      <c r="W85" s="8">
        <v>2</v>
      </c>
      <c r="X85" s="8">
        <v>4</v>
      </c>
      <c r="Y85" s="8">
        <v>5</v>
      </c>
      <c r="Z85" s="8">
        <v>4</v>
      </c>
      <c r="AA85" s="8">
        <v>4</v>
      </c>
      <c r="AB85" s="8">
        <v>3</v>
      </c>
      <c r="AC85" s="8">
        <v>5</v>
      </c>
      <c r="AD85" s="8">
        <v>4</v>
      </c>
      <c r="AE85" s="8">
        <v>4</v>
      </c>
      <c r="AF85" s="8">
        <v>4</v>
      </c>
      <c r="AG85" s="8">
        <v>4</v>
      </c>
      <c r="AH85" s="8">
        <v>4</v>
      </c>
      <c r="AI85" s="8">
        <v>3</v>
      </c>
      <c r="AJ85" s="8">
        <v>4</v>
      </c>
      <c r="AK85" s="8">
        <v>4</v>
      </c>
      <c r="AL85" s="8">
        <v>4</v>
      </c>
      <c r="AM85" s="8">
        <v>3</v>
      </c>
      <c r="AN85" s="8">
        <v>4</v>
      </c>
      <c r="AO85" s="8">
        <v>4</v>
      </c>
      <c r="AP85" s="8">
        <v>5</v>
      </c>
      <c r="AQ85" s="8">
        <v>3</v>
      </c>
      <c r="AR85" s="8">
        <v>4</v>
      </c>
      <c r="AS85" s="9">
        <v>4</v>
      </c>
      <c r="AT85">
        <f>SUBTOTAL(9,Form_Responses13[[#This Row],[X1.1]:[Z.9]])</f>
        <v>154</v>
      </c>
    </row>
    <row r="86" spans="2:46" ht="12.5" x14ac:dyDescent="0.25">
      <c r="B86" s="4">
        <v>45800.58609783565</v>
      </c>
      <c r="C86" s="5" t="s">
        <v>471</v>
      </c>
      <c r="D86" s="5" t="str">
        <f>UPPER(Form_Responses13[[#This Row],[Nama Lengkap]])</f>
        <v>SYAILA LUTFIANA AZZAHRA</v>
      </c>
      <c r="E86" s="5">
        <f>VLOOKUP(Form_Responses13[[#This Row],[Column1]],'Nilai Raport'!$B$2:$D$215,3,0)</f>
        <v>82.538461538461533</v>
      </c>
      <c r="F86" s="5" t="s">
        <v>45</v>
      </c>
      <c r="G86" s="5" t="s">
        <v>153</v>
      </c>
      <c r="H86" s="5">
        <v>3</v>
      </c>
      <c r="I86" s="5">
        <v>3</v>
      </c>
      <c r="J86" s="5">
        <v>5</v>
      </c>
      <c r="K86" s="5">
        <v>3</v>
      </c>
      <c r="L86" s="5">
        <v>3</v>
      </c>
      <c r="M86" s="5">
        <v>3</v>
      </c>
      <c r="N86" s="5">
        <v>3</v>
      </c>
      <c r="O86" s="5">
        <v>5</v>
      </c>
      <c r="P86" s="5">
        <v>5</v>
      </c>
      <c r="Q86" s="5">
        <v>5</v>
      </c>
      <c r="R86" s="5">
        <v>3</v>
      </c>
      <c r="S86" s="5">
        <v>4</v>
      </c>
      <c r="T86" s="5">
        <v>2</v>
      </c>
      <c r="U86" s="5">
        <v>4</v>
      </c>
      <c r="V86" s="5">
        <v>4</v>
      </c>
      <c r="W86" s="5">
        <v>3</v>
      </c>
      <c r="X86" s="5">
        <v>4</v>
      </c>
      <c r="Y86" s="5">
        <v>3</v>
      </c>
      <c r="Z86" s="5">
        <v>3</v>
      </c>
      <c r="AA86" s="5">
        <v>4</v>
      </c>
      <c r="AB86" s="5">
        <v>4</v>
      </c>
      <c r="AC86" s="5">
        <v>5</v>
      </c>
      <c r="AD86" s="5">
        <v>4</v>
      </c>
      <c r="AE86" s="5">
        <v>4</v>
      </c>
      <c r="AF86" s="5">
        <v>4</v>
      </c>
      <c r="AG86" s="5">
        <v>4</v>
      </c>
      <c r="AH86" s="5">
        <v>5</v>
      </c>
      <c r="AI86" s="5">
        <v>3</v>
      </c>
      <c r="AJ86" s="5">
        <v>4</v>
      </c>
      <c r="AK86" s="5">
        <v>5</v>
      </c>
      <c r="AL86" s="5">
        <v>5</v>
      </c>
      <c r="AM86" s="5">
        <v>5</v>
      </c>
      <c r="AN86" s="5">
        <v>5</v>
      </c>
      <c r="AO86" s="5">
        <v>5</v>
      </c>
      <c r="AP86" s="5">
        <v>5</v>
      </c>
      <c r="AQ86" s="5">
        <v>5</v>
      </c>
      <c r="AR86" s="5">
        <v>5</v>
      </c>
      <c r="AS86" s="6">
        <v>5</v>
      </c>
      <c r="AT86">
        <f>SUBTOTAL(9,Form_Responses13[[#This Row],[X1.1]:[Z.9]])</f>
        <v>154</v>
      </c>
    </row>
    <row r="87" spans="2:46" ht="12.5" x14ac:dyDescent="0.25">
      <c r="B87" s="7">
        <v>45800.573826782405</v>
      </c>
      <c r="C87" s="8" t="s">
        <v>606</v>
      </c>
      <c r="D87" s="8" t="str">
        <f>UPPER(Form_Responses13[[#This Row],[Nama Lengkap]])</f>
        <v>THYRESIA RIDA ANNAYZRIN</v>
      </c>
      <c r="E87" s="8">
        <f>VLOOKUP(Form_Responses13[[#This Row],[Column1]],'Nilai Raport'!$B$2:$D$215,3,0)</f>
        <v>84.538461538461533</v>
      </c>
      <c r="F87" s="8" t="s">
        <v>45</v>
      </c>
      <c r="G87" s="8" t="s">
        <v>153</v>
      </c>
      <c r="H87" s="8">
        <v>3</v>
      </c>
      <c r="I87" s="8">
        <v>3</v>
      </c>
      <c r="J87" s="8">
        <v>3</v>
      </c>
      <c r="K87" s="8">
        <v>3</v>
      </c>
      <c r="L87" s="8">
        <v>3</v>
      </c>
      <c r="M87" s="8">
        <v>3</v>
      </c>
      <c r="N87" s="8">
        <v>4</v>
      </c>
      <c r="O87" s="8">
        <v>4</v>
      </c>
      <c r="P87" s="8">
        <v>3</v>
      </c>
      <c r="Q87" s="8">
        <v>4</v>
      </c>
      <c r="R87" s="8">
        <v>4</v>
      </c>
      <c r="S87" s="8">
        <v>3</v>
      </c>
      <c r="T87" s="8">
        <v>3</v>
      </c>
      <c r="U87" s="8">
        <v>3</v>
      </c>
      <c r="V87" s="8">
        <v>3</v>
      </c>
      <c r="W87" s="8">
        <v>3</v>
      </c>
      <c r="X87" s="8">
        <v>4</v>
      </c>
      <c r="Y87" s="8">
        <v>4</v>
      </c>
      <c r="Z87" s="8">
        <v>4</v>
      </c>
      <c r="AA87" s="8">
        <v>4</v>
      </c>
      <c r="AB87" s="8">
        <v>3</v>
      </c>
      <c r="AC87" s="8">
        <v>3</v>
      </c>
      <c r="AD87" s="8">
        <v>5</v>
      </c>
      <c r="AE87" s="8">
        <v>3</v>
      </c>
      <c r="AF87" s="8">
        <v>4</v>
      </c>
      <c r="AG87" s="8">
        <v>5</v>
      </c>
      <c r="AH87" s="8">
        <v>3</v>
      </c>
      <c r="AI87" s="8">
        <v>3</v>
      </c>
      <c r="AJ87" s="8">
        <v>4</v>
      </c>
      <c r="AK87" s="8">
        <v>4</v>
      </c>
      <c r="AL87" s="8">
        <v>4</v>
      </c>
      <c r="AM87" s="8">
        <v>3</v>
      </c>
      <c r="AN87" s="8">
        <v>4</v>
      </c>
      <c r="AO87" s="8">
        <v>5</v>
      </c>
      <c r="AP87" s="8">
        <v>5</v>
      </c>
      <c r="AQ87" s="8">
        <v>5</v>
      </c>
      <c r="AR87" s="8">
        <v>5</v>
      </c>
      <c r="AS87" s="9">
        <v>5</v>
      </c>
      <c r="AT87">
        <f>SUBTOTAL(9,Form_Responses13[[#This Row],[X1.1]:[Z.9]])</f>
        <v>141</v>
      </c>
    </row>
    <row r="88" spans="2:46" ht="12.5" x14ac:dyDescent="0.25">
      <c r="B88" s="4">
        <v>45800.562605856481</v>
      </c>
      <c r="C88" s="5" t="s">
        <v>152</v>
      </c>
      <c r="D88" s="5" t="str">
        <f>UPPER(Form_Responses13[[#This Row],[Nama Lengkap]])</f>
        <v>YURIKE</v>
      </c>
      <c r="E88" s="5">
        <f>VLOOKUP(Form_Responses13[[#This Row],[Column1]],'Nilai Raport'!$B$2:$D$215,3,0)</f>
        <v>84.307692307692307</v>
      </c>
      <c r="F88" s="5" t="s">
        <v>45</v>
      </c>
      <c r="G88" s="5" t="s">
        <v>153</v>
      </c>
      <c r="H88" s="5">
        <v>5</v>
      </c>
      <c r="I88" s="5">
        <v>5</v>
      </c>
      <c r="J88" s="5">
        <v>4</v>
      </c>
      <c r="K88" s="5">
        <v>5</v>
      </c>
      <c r="L88" s="5">
        <v>5</v>
      </c>
      <c r="M88" s="5">
        <v>5</v>
      </c>
      <c r="N88" s="5">
        <v>4</v>
      </c>
      <c r="O88" s="5">
        <v>4</v>
      </c>
      <c r="P88" s="5">
        <v>5</v>
      </c>
      <c r="Q88" s="5">
        <v>4</v>
      </c>
      <c r="R88" s="5">
        <v>4</v>
      </c>
      <c r="S88" s="5">
        <v>3</v>
      </c>
      <c r="T88" s="5">
        <v>4</v>
      </c>
      <c r="U88" s="5">
        <v>4</v>
      </c>
      <c r="V88" s="5">
        <v>5</v>
      </c>
      <c r="W88" s="5">
        <v>5</v>
      </c>
      <c r="X88" s="5">
        <v>4</v>
      </c>
      <c r="Y88" s="5">
        <v>4</v>
      </c>
      <c r="Z88" s="5">
        <v>5</v>
      </c>
      <c r="AA88" s="5">
        <v>5</v>
      </c>
      <c r="AB88" s="5">
        <v>5</v>
      </c>
      <c r="AC88" s="5">
        <v>4</v>
      </c>
      <c r="AD88" s="5">
        <v>4</v>
      </c>
      <c r="AE88" s="5">
        <v>5</v>
      </c>
      <c r="AF88" s="5">
        <v>5</v>
      </c>
      <c r="AG88" s="5">
        <v>3</v>
      </c>
      <c r="AH88" s="5">
        <v>5</v>
      </c>
      <c r="AI88" s="5">
        <v>3</v>
      </c>
      <c r="AJ88" s="5">
        <v>5</v>
      </c>
      <c r="AK88" s="5">
        <v>4</v>
      </c>
      <c r="AL88" s="5">
        <v>4</v>
      </c>
      <c r="AM88" s="5">
        <v>4</v>
      </c>
      <c r="AN88" s="5">
        <v>4</v>
      </c>
      <c r="AO88" s="5">
        <v>4</v>
      </c>
      <c r="AP88" s="5">
        <v>3</v>
      </c>
      <c r="AQ88" s="5">
        <v>5</v>
      </c>
      <c r="AR88" s="5">
        <v>5</v>
      </c>
      <c r="AS88" s="6">
        <v>5</v>
      </c>
      <c r="AT88">
        <f>SUBTOTAL(9,Form_Responses13[[#This Row],[X1.1]:[Z.9]])</f>
        <v>166</v>
      </c>
    </row>
    <row r="89" spans="2:46" s="25" customFormat="1" ht="12.5" x14ac:dyDescent="0.25">
      <c r="B89" s="29">
        <v>45800.453772141205</v>
      </c>
      <c r="C89" s="30" t="s">
        <v>108</v>
      </c>
      <c r="D89" s="30" t="str">
        <f>UPPER(Form_Responses13[[#This Row],[Nama Lengkap]])</f>
        <v>ALFIYAH</v>
      </c>
      <c r="E89" s="30">
        <f>VLOOKUP(Form_Responses13[[#This Row],[Column1]],'Nilai Raport'!$B$2:$D$215,3,0)</f>
        <v>85.46153846</v>
      </c>
      <c r="F89" s="30" t="s">
        <v>45</v>
      </c>
      <c r="G89" s="30" t="s">
        <v>91</v>
      </c>
      <c r="H89" s="30">
        <v>3</v>
      </c>
      <c r="I89" s="30">
        <v>3</v>
      </c>
      <c r="J89" s="30">
        <v>3</v>
      </c>
      <c r="K89" s="30">
        <v>4</v>
      </c>
      <c r="L89" s="30">
        <v>1</v>
      </c>
      <c r="M89" s="30">
        <v>1</v>
      </c>
      <c r="N89" s="30">
        <v>2</v>
      </c>
      <c r="O89" s="30">
        <v>4</v>
      </c>
      <c r="P89" s="30">
        <v>3</v>
      </c>
      <c r="Q89" s="30">
        <v>2</v>
      </c>
      <c r="R89" s="30">
        <v>4</v>
      </c>
      <c r="S89" s="30">
        <v>3</v>
      </c>
      <c r="T89" s="30">
        <v>4</v>
      </c>
      <c r="U89" s="30">
        <v>5</v>
      </c>
      <c r="V89" s="30">
        <v>4</v>
      </c>
      <c r="W89" s="30">
        <v>2</v>
      </c>
      <c r="X89" s="30">
        <v>3</v>
      </c>
      <c r="Y89" s="30">
        <v>2</v>
      </c>
      <c r="Z89" s="30">
        <v>4</v>
      </c>
      <c r="AA89" s="30">
        <v>5</v>
      </c>
      <c r="AB89" s="30">
        <v>3</v>
      </c>
      <c r="AC89" s="30">
        <v>5</v>
      </c>
      <c r="AD89" s="30">
        <v>3</v>
      </c>
      <c r="AE89" s="30">
        <v>4</v>
      </c>
      <c r="AF89" s="30">
        <v>3</v>
      </c>
      <c r="AG89" s="30">
        <v>3</v>
      </c>
      <c r="AH89" s="30">
        <v>3</v>
      </c>
      <c r="AI89" s="30">
        <v>3</v>
      </c>
      <c r="AJ89" s="30">
        <v>5</v>
      </c>
      <c r="AK89" s="30">
        <v>3</v>
      </c>
      <c r="AL89" s="30">
        <v>3</v>
      </c>
      <c r="AM89" s="30">
        <v>1</v>
      </c>
      <c r="AN89" s="30">
        <v>3</v>
      </c>
      <c r="AO89" s="30">
        <v>3</v>
      </c>
      <c r="AP89" s="30">
        <v>3</v>
      </c>
      <c r="AQ89" s="30">
        <v>3</v>
      </c>
      <c r="AR89" s="30">
        <v>3</v>
      </c>
      <c r="AS89" s="31">
        <v>5</v>
      </c>
      <c r="AT89" s="25">
        <f>SUBTOTAL(9,Form_Responses13[[#This Row],[X1.1]:[Z.9]])</f>
        <v>121</v>
      </c>
    </row>
    <row r="90" spans="2:46" ht="12.5" x14ac:dyDescent="0.25">
      <c r="B90" s="4">
        <v>45800.452821979168</v>
      </c>
      <c r="C90" s="5" t="s">
        <v>607</v>
      </c>
      <c r="D90" s="5" t="str">
        <f>UPPER(Form_Responses13[[#This Row],[Nama Lengkap]])</f>
        <v>ANDRA AL-HIKAM</v>
      </c>
      <c r="E90" s="5">
        <f>VLOOKUP(Form_Responses13[[#This Row],[Column1]],'Nilai Raport'!$B$2:$D$215,3,0)</f>
        <v>83.230769230000007</v>
      </c>
      <c r="F90" s="5" t="s">
        <v>56</v>
      </c>
      <c r="G90" s="5" t="s">
        <v>91</v>
      </c>
      <c r="H90" s="5">
        <v>4</v>
      </c>
      <c r="I90" s="5">
        <v>5</v>
      </c>
      <c r="J90" s="5">
        <v>5</v>
      </c>
      <c r="K90" s="5">
        <v>4</v>
      </c>
      <c r="L90" s="5">
        <v>3</v>
      </c>
      <c r="M90" s="5">
        <v>2</v>
      </c>
      <c r="N90" s="5">
        <v>4</v>
      </c>
      <c r="O90" s="5">
        <v>4</v>
      </c>
      <c r="P90" s="5">
        <v>4</v>
      </c>
      <c r="Q90" s="5">
        <v>4</v>
      </c>
      <c r="R90" s="5">
        <v>5</v>
      </c>
      <c r="S90" s="5">
        <v>4</v>
      </c>
      <c r="T90" s="5">
        <v>5</v>
      </c>
      <c r="U90" s="5">
        <v>5</v>
      </c>
      <c r="V90" s="5">
        <v>3</v>
      </c>
      <c r="W90" s="5">
        <v>4</v>
      </c>
      <c r="X90" s="5">
        <v>5</v>
      </c>
      <c r="Y90" s="5">
        <v>3</v>
      </c>
      <c r="Z90" s="5">
        <v>4</v>
      </c>
      <c r="AA90" s="5">
        <v>4</v>
      </c>
      <c r="AB90" s="5">
        <v>4</v>
      </c>
      <c r="AC90" s="5">
        <v>4</v>
      </c>
      <c r="AD90" s="5">
        <v>5</v>
      </c>
      <c r="AE90" s="5">
        <v>5</v>
      </c>
      <c r="AF90" s="5">
        <v>5</v>
      </c>
      <c r="AG90" s="5">
        <v>3</v>
      </c>
      <c r="AH90" s="5">
        <v>4</v>
      </c>
      <c r="AI90" s="5">
        <v>4</v>
      </c>
      <c r="AJ90" s="5">
        <v>4</v>
      </c>
      <c r="AK90" s="5">
        <v>4</v>
      </c>
      <c r="AL90" s="5">
        <v>4</v>
      </c>
      <c r="AM90" s="5">
        <v>4</v>
      </c>
      <c r="AN90" s="5">
        <v>4</v>
      </c>
      <c r="AO90" s="5">
        <v>4</v>
      </c>
      <c r="AP90" s="5">
        <v>4</v>
      </c>
      <c r="AQ90" s="5">
        <v>4</v>
      </c>
      <c r="AR90" s="5">
        <v>4</v>
      </c>
      <c r="AS90" s="6">
        <v>4</v>
      </c>
      <c r="AT90">
        <f>SUBTOTAL(9,Form_Responses13[[#This Row],[X1.1]:[Z.9]])</f>
        <v>155</v>
      </c>
    </row>
    <row r="91" spans="2:46" s="25" customFormat="1" ht="12.5" x14ac:dyDescent="0.25">
      <c r="B91" s="29">
        <v>45800.453149050925</v>
      </c>
      <c r="C91" s="30" t="s">
        <v>98</v>
      </c>
      <c r="D91" s="30" t="str">
        <f>UPPER(Form_Responses13[[#This Row],[Nama Lengkap]])</f>
        <v>ANIQ MUFLIKHA</v>
      </c>
      <c r="E91" s="30">
        <f>VLOOKUP(Form_Responses13[[#This Row],[Column1]],'Nilai Raport'!$B$2:$D$215,3,0)</f>
        <v>85.07692308</v>
      </c>
      <c r="F91" s="30" t="s">
        <v>45</v>
      </c>
      <c r="G91" s="30" t="s">
        <v>91</v>
      </c>
      <c r="H91" s="30">
        <v>5</v>
      </c>
      <c r="I91" s="30">
        <v>5</v>
      </c>
      <c r="J91" s="30">
        <v>5</v>
      </c>
      <c r="K91" s="30">
        <v>5</v>
      </c>
      <c r="L91" s="30">
        <v>3</v>
      </c>
      <c r="M91" s="30">
        <v>3</v>
      </c>
      <c r="N91" s="30">
        <v>5</v>
      </c>
      <c r="O91" s="30">
        <v>5</v>
      </c>
      <c r="P91" s="30">
        <v>5</v>
      </c>
      <c r="Q91" s="30">
        <v>5</v>
      </c>
      <c r="R91" s="30">
        <v>5</v>
      </c>
      <c r="S91" s="30">
        <v>5</v>
      </c>
      <c r="T91" s="30">
        <v>5</v>
      </c>
      <c r="U91" s="30">
        <v>5</v>
      </c>
      <c r="V91" s="30">
        <v>5</v>
      </c>
      <c r="W91" s="30">
        <v>5</v>
      </c>
      <c r="X91" s="30">
        <v>5</v>
      </c>
      <c r="Y91" s="30">
        <v>5</v>
      </c>
      <c r="Z91" s="30">
        <v>5</v>
      </c>
      <c r="AA91" s="30">
        <v>5</v>
      </c>
      <c r="AB91" s="30">
        <v>5</v>
      </c>
      <c r="AC91" s="30">
        <v>5</v>
      </c>
      <c r="AD91" s="30">
        <v>4</v>
      </c>
      <c r="AE91" s="30">
        <v>5</v>
      </c>
      <c r="AF91" s="30">
        <v>5</v>
      </c>
      <c r="AG91" s="30">
        <v>5</v>
      </c>
      <c r="AH91" s="30">
        <v>5</v>
      </c>
      <c r="AI91" s="30">
        <v>5</v>
      </c>
      <c r="AJ91" s="30">
        <v>5</v>
      </c>
      <c r="AK91" s="30">
        <v>5</v>
      </c>
      <c r="AL91" s="30">
        <v>5</v>
      </c>
      <c r="AM91" s="30">
        <v>5</v>
      </c>
      <c r="AN91" s="30">
        <v>5</v>
      </c>
      <c r="AO91" s="30">
        <v>5</v>
      </c>
      <c r="AP91" s="30">
        <v>5</v>
      </c>
      <c r="AQ91" s="30">
        <v>5</v>
      </c>
      <c r="AR91" s="30">
        <v>5</v>
      </c>
      <c r="AS91" s="31">
        <v>5</v>
      </c>
      <c r="AT91" s="25">
        <f>SUBTOTAL(9,Form_Responses13[[#This Row],[X1.1]:[Z.9]])</f>
        <v>185</v>
      </c>
    </row>
    <row r="92" spans="2:46" s="25" customFormat="1" ht="12.5" x14ac:dyDescent="0.25">
      <c r="B92" s="26">
        <v>45800.452941122683</v>
      </c>
      <c r="C92" s="27" t="s">
        <v>608</v>
      </c>
      <c r="D92" s="27" t="str">
        <f>UPPER(Form_Responses13[[#This Row],[Nama Lengkap]])</f>
        <v>ANIS ANGGRAINI</v>
      </c>
      <c r="E92" s="27">
        <f>VLOOKUP(Form_Responses13[[#This Row],[Column1]],'Nilai Raport'!$B$2:$D$215,3,0)</f>
        <v>85.53846154</v>
      </c>
      <c r="F92" s="27" t="s">
        <v>45</v>
      </c>
      <c r="G92" s="27" t="s">
        <v>91</v>
      </c>
      <c r="H92" s="27">
        <v>4</v>
      </c>
      <c r="I92" s="27">
        <v>4</v>
      </c>
      <c r="J92" s="27">
        <v>4</v>
      </c>
      <c r="K92" s="27">
        <v>4</v>
      </c>
      <c r="L92" s="27">
        <v>3</v>
      </c>
      <c r="M92" s="27">
        <v>4</v>
      </c>
      <c r="N92" s="27">
        <v>5</v>
      </c>
      <c r="O92" s="27">
        <v>5</v>
      </c>
      <c r="P92" s="27">
        <v>5</v>
      </c>
      <c r="Q92" s="27">
        <v>4</v>
      </c>
      <c r="R92" s="27">
        <v>5</v>
      </c>
      <c r="S92" s="27">
        <v>3</v>
      </c>
      <c r="T92" s="27">
        <v>5</v>
      </c>
      <c r="U92" s="27">
        <v>5</v>
      </c>
      <c r="V92" s="27">
        <v>5</v>
      </c>
      <c r="W92" s="27">
        <v>3</v>
      </c>
      <c r="X92" s="27">
        <v>4</v>
      </c>
      <c r="Y92" s="27">
        <v>3</v>
      </c>
      <c r="Z92" s="27">
        <v>4</v>
      </c>
      <c r="AA92" s="27">
        <v>4</v>
      </c>
      <c r="AB92" s="27">
        <v>3</v>
      </c>
      <c r="AC92" s="27">
        <v>4</v>
      </c>
      <c r="AD92" s="27">
        <v>4</v>
      </c>
      <c r="AE92" s="27">
        <v>4</v>
      </c>
      <c r="AF92" s="27">
        <v>4</v>
      </c>
      <c r="AG92" s="27">
        <v>4</v>
      </c>
      <c r="AH92" s="27">
        <v>4</v>
      </c>
      <c r="AI92" s="27">
        <v>4</v>
      </c>
      <c r="AJ92" s="27">
        <v>4</v>
      </c>
      <c r="AK92" s="27">
        <v>4</v>
      </c>
      <c r="AL92" s="27">
        <v>4</v>
      </c>
      <c r="AM92" s="27">
        <v>3</v>
      </c>
      <c r="AN92" s="27">
        <v>4</v>
      </c>
      <c r="AO92" s="27">
        <v>4</v>
      </c>
      <c r="AP92" s="27">
        <v>3</v>
      </c>
      <c r="AQ92" s="27">
        <v>3</v>
      </c>
      <c r="AR92" s="27">
        <v>4</v>
      </c>
      <c r="AS92" s="28">
        <v>5</v>
      </c>
      <c r="AT92" s="25">
        <f>SUBTOTAL(9,Form_Responses13[[#This Row],[X1.1]:[Z.9]])</f>
        <v>152</v>
      </c>
    </row>
    <row r="93" spans="2:46" ht="12.5" x14ac:dyDescent="0.25">
      <c r="B93" s="7">
        <v>45800.454110474537</v>
      </c>
      <c r="C93" s="8" t="s">
        <v>609</v>
      </c>
      <c r="D93" s="8" t="str">
        <f>UPPER(Form_Responses13[[#This Row],[Nama Lengkap]])</f>
        <v>ATHALIA MIRANDA</v>
      </c>
      <c r="E93" s="8">
        <f>VLOOKUP(Form_Responses13[[#This Row],[Column1]],'Nilai Raport'!$B$2:$D$215,3,0)</f>
        <v>84.230769230000007</v>
      </c>
      <c r="F93" s="8" t="s">
        <v>45</v>
      </c>
      <c r="G93" s="8" t="s">
        <v>91</v>
      </c>
      <c r="H93" s="8">
        <v>5</v>
      </c>
      <c r="I93" s="8">
        <v>4</v>
      </c>
      <c r="J93" s="8">
        <v>5</v>
      </c>
      <c r="K93" s="8">
        <v>3</v>
      </c>
      <c r="L93" s="8">
        <v>2</v>
      </c>
      <c r="M93" s="8">
        <v>3</v>
      </c>
      <c r="N93" s="8">
        <v>4</v>
      </c>
      <c r="O93" s="8">
        <v>4</v>
      </c>
      <c r="P93" s="8">
        <v>5</v>
      </c>
      <c r="Q93" s="8">
        <v>4</v>
      </c>
      <c r="R93" s="8">
        <v>5</v>
      </c>
      <c r="S93" s="8">
        <v>3</v>
      </c>
      <c r="T93" s="8">
        <v>4</v>
      </c>
      <c r="U93" s="8">
        <v>4</v>
      </c>
      <c r="V93" s="8">
        <v>4</v>
      </c>
      <c r="W93" s="8">
        <v>3</v>
      </c>
      <c r="X93" s="8">
        <v>3</v>
      </c>
      <c r="Y93" s="8">
        <v>3</v>
      </c>
      <c r="Z93" s="8">
        <v>4</v>
      </c>
      <c r="AA93" s="8">
        <v>4</v>
      </c>
      <c r="AB93" s="8">
        <v>3</v>
      </c>
      <c r="AC93" s="8">
        <v>5</v>
      </c>
      <c r="AD93" s="8">
        <v>4</v>
      </c>
      <c r="AE93" s="8">
        <v>5</v>
      </c>
      <c r="AF93" s="8">
        <v>4</v>
      </c>
      <c r="AG93" s="8">
        <v>4</v>
      </c>
      <c r="AH93" s="8">
        <v>5</v>
      </c>
      <c r="AI93" s="8">
        <v>4</v>
      </c>
      <c r="AJ93" s="8">
        <v>4</v>
      </c>
      <c r="AK93" s="8">
        <v>4</v>
      </c>
      <c r="AL93" s="8">
        <v>3</v>
      </c>
      <c r="AM93" s="8">
        <v>3</v>
      </c>
      <c r="AN93" s="8">
        <v>4</v>
      </c>
      <c r="AO93" s="8">
        <v>3</v>
      </c>
      <c r="AP93" s="8">
        <v>4</v>
      </c>
      <c r="AQ93" s="8">
        <v>3</v>
      </c>
      <c r="AR93" s="8">
        <v>4</v>
      </c>
      <c r="AS93" s="9">
        <v>4</v>
      </c>
      <c r="AT93">
        <f>SUBTOTAL(9,Form_Responses13[[#This Row],[X1.1]:[Z.9]])</f>
        <v>146</v>
      </c>
    </row>
    <row r="94" spans="2:46" ht="12.5" x14ac:dyDescent="0.25">
      <c r="B94" s="4">
        <v>45800.453024120376</v>
      </c>
      <c r="C94" s="5" t="s">
        <v>96</v>
      </c>
      <c r="D94" s="5" t="str">
        <f>UPPER(Form_Responses13[[#This Row],[Nama Lengkap]])</f>
        <v>AULIA OKTAVIANI PUTRI ALRIZANI</v>
      </c>
      <c r="E94" s="5">
        <f>VLOOKUP(Form_Responses13[[#This Row],[Column1]],'Nilai Raport'!$B$2:$D$215,3,0)</f>
        <v>86.307692309999993</v>
      </c>
      <c r="F94" s="5" t="s">
        <v>45</v>
      </c>
      <c r="G94" s="5" t="s">
        <v>91</v>
      </c>
      <c r="H94" s="5">
        <v>4</v>
      </c>
      <c r="I94" s="5">
        <v>4</v>
      </c>
      <c r="J94" s="5">
        <v>4</v>
      </c>
      <c r="K94" s="5">
        <v>4</v>
      </c>
      <c r="L94" s="5">
        <v>3</v>
      </c>
      <c r="M94" s="5">
        <v>2</v>
      </c>
      <c r="N94" s="5">
        <v>3</v>
      </c>
      <c r="O94" s="5">
        <v>4</v>
      </c>
      <c r="P94" s="5">
        <v>4</v>
      </c>
      <c r="Q94" s="5">
        <v>5</v>
      </c>
      <c r="R94" s="5">
        <v>4</v>
      </c>
      <c r="S94" s="5">
        <v>3</v>
      </c>
      <c r="T94" s="5">
        <v>3</v>
      </c>
      <c r="U94" s="5">
        <v>4</v>
      </c>
      <c r="V94" s="5">
        <v>4</v>
      </c>
      <c r="W94" s="5">
        <v>3</v>
      </c>
      <c r="X94" s="5">
        <v>4</v>
      </c>
      <c r="Y94" s="5">
        <v>5</v>
      </c>
      <c r="Z94" s="5">
        <v>4</v>
      </c>
      <c r="AA94" s="5">
        <v>4</v>
      </c>
      <c r="AB94" s="5">
        <v>3</v>
      </c>
      <c r="AC94" s="5">
        <v>4</v>
      </c>
      <c r="AD94" s="5">
        <v>4</v>
      </c>
      <c r="AE94" s="5">
        <v>5</v>
      </c>
      <c r="AF94" s="5">
        <v>4</v>
      </c>
      <c r="AG94" s="5">
        <v>4</v>
      </c>
      <c r="AH94" s="5">
        <v>4</v>
      </c>
      <c r="AI94" s="5">
        <v>4</v>
      </c>
      <c r="AJ94" s="5">
        <v>5</v>
      </c>
      <c r="AK94" s="5">
        <v>4</v>
      </c>
      <c r="AL94" s="5">
        <v>4</v>
      </c>
      <c r="AM94" s="5">
        <v>3</v>
      </c>
      <c r="AN94" s="5">
        <v>5</v>
      </c>
      <c r="AO94" s="5">
        <v>5</v>
      </c>
      <c r="AP94" s="5">
        <v>4</v>
      </c>
      <c r="AQ94" s="5">
        <v>3</v>
      </c>
      <c r="AR94" s="5">
        <v>3</v>
      </c>
      <c r="AS94" s="6">
        <v>4</v>
      </c>
      <c r="AT94">
        <f>SUBTOTAL(9,Form_Responses13[[#This Row],[X1.1]:[Z.9]])</f>
        <v>147</v>
      </c>
    </row>
    <row r="95" spans="2:46" ht="12.5" x14ac:dyDescent="0.25">
      <c r="B95" s="7">
        <v>45800.452965601857</v>
      </c>
      <c r="C95" s="8" t="s">
        <v>610</v>
      </c>
      <c r="D95" s="8" t="str">
        <f>UPPER(Form_Responses13[[#This Row],[Nama Lengkap]])</f>
        <v>BUNGA FRANSISCA ADRIANI</v>
      </c>
      <c r="E95" s="8">
        <f>VLOOKUP(Form_Responses13[[#This Row],[Column1]],'Nilai Raport'!$B$2:$D$215,3,0)</f>
        <v>84.61538462</v>
      </c>
      <c r="F95" s="8" t="s">
        <v>45</v>
      </c>
      <c r="G95" s="8" t="s">
        <v>91</v>
      </c>
      <c r="H95" s="8">
        <v>4</v>
      </c>
      <c r="I95" s="8">
        <v>4</v>
      </c>
      <c r="J95" s="8">
        <v>5</v>
      </c>
      <c r="K95" s="8">
        <v>4</v>
      </c>
      <c r="L95" s="8">
        <v>5</v>
      </c>
      <c r="M95" s="8">
        <v>3</v>
      </c>
      <c r="N95" s="8">
        <v>4</v>
      </c>
      <c r="O95" s="8">
        <v>5</v>
      </c>
      <c r="P95" s="8">
        <v>5</v>
      </c>
      <c r="Q95" s="8">
        <v>5</v>
      </c>
      <c r="R95" s="8">
        <v>4</v>
      </c>
      <c r="S95" s="8">
        <v>4</v>
      </c>
      <c r="T95" s="8">
        <v>3</v>
      </c>
      <c r="U95" s="8">
        <v>5</v>
      </c>
      <c r="V95" s="8">
        <v>5</v>
      </c>
      <c r="W95" s="8">
        <v>3</v>
      </c>
      <c r="X95" s="8">
        <v>4</v>
      </c>
      <c r="Y95" s="8">
        <v>4</v>
      </c>
      <c r="Z95" s="8">
        <v>5</v>
      </c>
      <c r="AA95" s="8">
        <v>5</v>
      </c>
      <c r="AB95" s="8">
        <v>5</v>
      </c>
      <c r="AC95" s="8">
        <v>5</v>
      </c>
      <c r="AD95" s="8">
        <v>5</v>
      </c>
      <c r="AE95" s="8">
        <v>5</v>
      </c>
      <c r="AF95" s="8">
        <v>5</v>
      </c>
      <c r="AG95" s="8">
        <v>5</v>
      </c>
      <c r="AH95" s="8">
        <v>5</v>
      </c>
      <c r="AI95" s="8">
        <v>4</v>
      </c>
      <c r="AJ95" s="8">
        <v>5</v>
      </c>
      <c r="AK95" s="8">
        <v>5</v>
      </c>
      <c r="AL95" s="8">
        <v>5</v>
      </c>
      <c r="AM95" s="8">
        <v>4</v>
      </c>
      <c r="AN95" s="8">
        <v>5</v>
      </c>
      <c r="AO95" s="8">
        <v>5</v>
      </c>
      <c r="AP95" s="8">
        <v>4</v>
      </c>
      <c r="AQ95" s="8">
        <v>4</v>
      </c>
      <c r="AR95" s="8">
        <v>5</v>
      </c>
      <c r="AS95" s="9">
        <v>5</v>
      </c>
      <c r="AT95">
        <f>SUBTOTAL(9,Form_Responses13[[#This Row],[X1.1]:[Z.9]])</f>
        <v>172</v>
      </c>
    </row>
    <row r="96" spans="2:46" s="25" customFormat="1" ht="12.5" x14ac:dyDescent="0.25">
      <c r="B96" s="26">
        <v>45800.454008449073</v>
      </c>
      <c r="C96" s="27" t="s">
        <v>611</v>
      </c>
      <c r="D96" s="27" t="str">
        <f>UPPER(Form_Responses13[[#This Row],[Nama Lengkap]])</f>
        <v>CAHYA AFSARI</v>
      </c>
      <c r="E96" s="27">
        <f>VLOOKUP(Form_Responses13[[#This Row],[Column1]],'Nilai Raport'!$B$2:$D$215,3,0)</f>
        <v>83.692307690000007</v>
      </c>
      <c r="F96" s="27" t="s">
        <v>45</v>
      </c>
      <c r="G96" s="27" t="s">
        <v>91</v>
      </c>
      <c r="H96" s="27">
        <v>5</v>
      </c>
      <c r="I96" s="27">
        <v>5</v>
      </c>
      <c r="J96" s="27">
        <v>5</v>
      </c>
      <c r="K96" s="27">
        <v>4</v>
      </c>
      <c r="L96" s="27">
        <v>4</v>
      </c>
      <c r="M96" s="27">
        <v>3</v>
      </c>
      <c r="N96" s="27">
        <v>4</v>
      </c>
      <c r="O96" s="27">
        <v>5</v>
      </c>
      <c r="P96" s="27">
        <v>4</v>
      </c>
      <c r="Q96" s="27">
        <v>4</v>
      </c>
      <c r="R96" s="27">
        <v>4</v>
      </c>
      <c r="S96" s="27">
        <v>4</v>
      </c>
      <c r="T96" s="27">
        <v>3</v>
      </c>
      <c r="U96" s="27">
        <v>4</v>
      </c>
      <c r="V96" s="27">
        <v>4</v>
      </c>
      <c r="W96" s="27">
        <v>3</v>
      </c>
      <c r="X96" s="27">
        <v>4</v>
      </c>
      <c r="Y96" s="27">
        <v>3</v>
      </c>
      <c r="Z96" s="27">
        <v>4</v>
      </c>
      <c r="AA96" s="27">
        <v>4</v>
      </c>
      <c r="AB96" s="27">
        <v>4</v>
      </c>
      <c r="AC96" s="27">
        <v>4</v>
      </c>
      <c r="AD96" s="27">
        <v>5</v>
      </c>
      <c r="AE96" s="27">
        <v>4</v>
      </c>
      <c r="AF96" s="27">
        <v>4</v>
      </c>
      <c r="AG96" s="27">
        <v>4</v>
      </c>
      <c r="AH96" s="27">
        <v>5</v>
      </c>
      <c r="AI96" s="27">
        <v>4</v>
      </c>
      <c r="AJ96" s="27">
        <v>4</v>
      </c>
      <c r="AK96" s="27">
        <v>4</v>
      </c>
      <c r="AL96" s="27">
        <v>4</v>
      </c>
      <c r="AM96" s="27">
        <v>3</v>
      </c>
      <c r="AN96" s="27">
        <v>4</v>
      </c>
      <c r="AO96" s="27">
        <v>4</v>
      </c>
      <c r="AP96" s="27">
        <v>4</v>
      </c>
      <c r="AQ96" s="27">
        <v>3</v>
      </c>
      <c r="AR96" s="27">
        <v>4</v>
      </c>
      <c r="AS96" s="28">
        <v>4</v>
      </c>
      <c r="AT96" s="25">
        <f>SUBTOTAL(9,Form_Responses13[[#This Row],[X1.1]:[Z.9]])</f>
        <v>152</v>
      </c>
    </row>
    <row r="97" spans="2:46" s="25" customFormat="1" ht="12.5" x14ac:dyDescent="0.25">
      <c r="B97" s="29">
        <v>45800.453481261575</v>
      </c>
      <c r="C97" s="30" t="s">
        <v>103</v>
      </c>
      <c r="D97" s="30" t="str">
        <f>UPPER(Form_Responses13[[#This Row],[Nama Lengkap]])</f>
        <v>CINTHYA AZZAHRA KAMALUDIN</v>
      </c>
      <c r="E97" s="30">
        <f>VLOOKUP(Form_Responses13[[#This Row],[Column1]],'Nilai Raport'!$B$2:$D$215,3,0)</f>
        <v>86</v>
      </c>
      <c r="F97" s="30" t="s">
        <v>45</v>
      </c>
      <c r="G97" s="30" t="s">
        <v>91</v>
      </c>
      <c r="H97" s="30">
        <v>3</v>
      </c>
      <c r="I97" s="30">
        <v>4</v>
      </c>
      <c r="J97" s="30">
        <v>4</v>
      </c>
      <c r="K97" s="30">
        <v>4</v>
      </c>
      <c r="L97" s="30">
        <v>3</v>
      </c>
      <c r="M97" s="30">
        <v>2</v>
      </c>
      <c r="N97" s="30">
        <v>3</v>
      </c>
      <c r="O97" s="30">
        <v>4</v>
      </c>
      <c r="P97" s="30">
        <v>4</v>
      </c>
      <c r="Q97" s="30">
        <v>4</v>
      </c>
      <c r="R97" s="30">
        <v>4</v>
      </c>
      <c r="S97" s="30">
        <v>4</v>
      </c>
      <c r="T97" s="30">
        <v>4</v>
      </c>
      <c r="U97" s="30">
        <v>4</v>
      </c>
      <c r="V97" s="30">
        <v>5</v>
      </c>
      <c r="W97" s="30">
        <v>4</v>
      </c>
      <c r="X97" s="30">
        <v>5</v>
      </c>
      <c r="Y97" s="30">
        <v>4</v>
      </c>
      <c r="Z97" s="30">
        <v>5</v>
      </c>
      <c r="AA97" s="30">
        <v>4</v>
      </c>
      <c r="AB97" s="30">
        <v>5</v>
      </c>
      <c r="AC97" s="30">
        <v>5</v>
      </c>
      <c r="AD97" s="30">
        <v>4</v>
      </c>
      <c r="AE97" s="30">
        <v>5</v>
      </c>
      <c r="AF97" s="30">
        <v>5</v>
      </c>
      <c r="AG97" s="30">
        <v>5</v>
      </c>
      <c r="AH97" s="30">
        <v>4</v>
      </c>
      <c r="AI97" s="30">
        <v>4</v>
      </c>
      <c r="AJ97" s="30">
        <v>4</v>
      </c>
      <c r="AK97" s="30">
        <v>5</v>
      </c>
      <c r="AL97" s="30">
        <v>5</v>
      </c>
      <c r="AM97" s="30">
        <v>4</v>
      </c>
      <c r="AN97" s="30">
        <v>5</v>
      </c>
      <c r="AO97" s="30">
        <v>5</v>
      </c>
      <c r="AP97" s="30">
        <v>5</v>
      </c>
      <c r="AQ97" s="30">
        <v>4</v>
      </c>
      <c r="AR97" s="30">
        <v>4</v>
      </c>
      <c r="AS97" s="31">
        <v>5</v>
      </c>
      <c r="AT97" s="25">
        <f>SUBTOTAL(9,Form_Responses13[[#This Row],[X1.1]:[Z.9]])</f>
        <v>161</v>
      </c>
    </row>
    <row r="98" spans="2:46" ht="12.5" x14ac:dyDescent="0.25">
      <c r="B98" s="4">
        <v>45800.453033773148</v>
      </c>
      <c r="C98" s="5" t="s">
        <v>97</v>
      </c>
      <c r="D98" s="5" t="str">
        <f>UPPER(Form_Responses13[[#This Row],[Nama Lengkap]])</f>
        <v>DESI LIDIA SARI</v>
      </c>
      <c r="E98" s="5">
        <f>VLOOKUP(Form_Responses13[[#This Row],[Column1]],'Nilai Raport'!$B$2:$D$215,3,0)</f>
        <v>84.153846150000007</v>
      </c>
      <c r="F98" s="5" t="s">
        <v>45</v>
      </c>
      <c r="G98" s="5" t="s">
        <v>91</v>
      </c>
      <c r="H98" s="5">
        <v>3</v>
      </c>
      <c r="I98" s="5">
        <v>5</v>
      </c>
      <c r="J98" s="5">
        <v>5</v>
      </c>
      <c r="K98" s="5">
        <v>5</v>
      </c>
      <c r="L98" s="5">
        <v>3</v>
      </c>
      <c r="M98" s="5">
        <v>3</v>
      </c>
      <c r="N98" s="5">
        <v>4</v>
      </c>
      <c r="O98" s="5">
        <v>4</v>
      </c>
      <c r="P98" s="5">
        <v>4</v>
      </c>
      <c r="Q98" s="5">
        <v>4</v>
      </c>
      <c r="R98" s="5">
        <v>5</v>
      </c>
      <c r="S98" s="5">
        <v>4</v>
      </c>
      <c r="T98" s="5">
        <v>5</v>
      </c>
      <c r="U98" s="5">
        <v>4</v>
      </c>
      <c r="V98" s="5">
        <v>5</v>
      </c>
      <c r="W98" s="5">
        <v>4</v>
      </c>
      <c r="X98" s="5">
        <v>4</v>
      </c>
      <c r="Y98" s="5">
        <v>3</v>
      </c>
      <c r="Z98" s="5">
        <v>3</v>
      </c>
      <c r="AA98" s="5">
        <v>4</v>
      </c>
      <c r="AB98" s="5">
        <v>5</v>
      </c>
      <c r="AC98" s="5">
        <v>5</v>
      </c>
      <c r="AD98" s="5">
        <v>4</v>
      </c>
      <c r="AE98" s="5">
        <v>5</v>
      </c>
      <c r="AF98" s="5">
        <v>5</v>
      </c>
      <c r="AG98" s="5">
        <v>4</v>
      </c>
      <c r="AH98" s="5">
        <v>5</v>
      </c>
      <c r="AI98" s="5">
        <v>4</v>
      </c>
      <c r="AJ98" s="5">
        <v>4</v>
      </c>
      <c r="AK98" s="5">
        <v>5</v>
      </c>
      <c r="AL98" s="5">
        <v>5</v>
      </c>
      <c r="AM98" s="5">
        <v>3</v>
      </c>
      <c r="AN98" s="5">
        <v>4</v>
      </c>
      <c r="AO98" s="5">
        <v>5</v>
      </c>
      <c r="AP98" s="5">
        <v>5</v>
      </c>
      <c r="AQ98" s="5">
        <v>5</v>
      </c>
      <c r="AR98" s="5">
        <v>5</v>
      </c>
      <c r="AS98" s="6">
        <v>5</v>
      </c>
      <c r="AT98">
        <f>SUBTOTAL(9,Form_Responses13[[#This Row],[X1.1]:[Z.9]])</f>
        <v>164</v>
      </c>
    </row>
    <row r="99" spans="2:46" ht="12.5" x14ac:dyDescent="0.25">
      <c r="B99" s="7">
        <v>45800.45635443287</v>
      </c>
      <c r="C99" s="8" t="s">
        <v>612</v>
      </c>
      <c r="D99" s="8" t="str">
        <f>UPPER(Form_Responses13[[#This Row],[Nama Lengkap]])</f>
        <v>DEVI YANA AL BAHRI</v>
      </c>
      <c r="E99" s="8">
        <f>VLOOKUP(Form_Responses13[[#This Row],[Column1]],'Nilai Raport'!$B$2:$D$215,3,0)</f>
        <v>76.92307692</v>
      </c>
      <c r="F99" s="8" t="s">
        <v>45</v>
      </c>
      <c r="G99" s="8" t="s">
        <v>91</v>
      </c>
      <c r="H99" s="8">
        <v>3</v>
      </c>
      <c r="I99" s="8">
        <v>4</v>
      </c>
      <c r="J99" s="8">
        <v>3</v>
      </c>
      <c r="K99" s="8">
        <v>2</v>
      </c>
      <c r="L99" s="8">
        <v>3</v>
      </c>
      <c r="M99" s="8">
        <v>3</v>
      </c>
      <c r="N99" s="8">
        <v>3</v>
      </c>
      <c r="O99" s="8">
        <v>3</v>
      </c>
      <c r="P99" s="8">
        <v>3</v>
      </c>
      <c r="Q99" s="8">
        <v>3</v>
      </c>
      <c r="R99" s="8">
        <v>2</v>
      </c>
      <c r="S99" s="8">
        <v>3</v>
      </c>
      <c r="T99" s="8">
        <v>2</v>
      </c>
      <c r="U99" s="8">
        <v>3</v>
      </c>
      <c r="V99" s="8">
        <v>3</v>
      </c>
      <c r="W99" s="8">
        <v>1</v>
      </c>
      <c r="X99" s="8">
        <v>3</v>
      </c>
      <c r="Y99" s="8">
        <v>1</v>
      </c>
      <c r="Z99" s="8">
        <v>3</v>
      </c>
      <c r="AA99" s="8">
        <v>1</v>
      </c>
      <c r="AB99" s="8">
        <v>3</v>
      </c>
      <c r="AC99" s="8">
        <v>4</v>
      </c>
      <c r="AD99" s="8">
        <v>3</v>
      </c>
      <c r="AE99" s="8">
        <v>2</v>
      </c>
      <c r="AF99" s="8">
        <v>2</v>
      </c>
      <c r="AG99" s="8">
        <v>3</v>
      </c>
      <c r="AH99" s="8">
        <v>1</v>
      </c>
      <c r="AI99" s="8">
        <v>2</v>
      </c>
      <c r="AJ99" s="8">
        <v>3</v>
      </c>
      <c r="AK99" s="8">
        <v>2</v>
      </c>
      <c r="AL99" s="8">
        <v>2</v>
      </c>
      <c r="AM99" s="8">
        <v>2</v>
      </c>
      <c r="AN99" s="8">
        <v>3</v>
      </c>
      <c r="AO99" s="8">
        <v>3</v>
      </c>
      <c r="AP99" s="8">
        <v>3</v>
      </c>
      <c r="AQ99" s="8">
        <v>3</v>
      </c>
      <c r="AR99" s="8">
        <v>2</v>
      </c>
      <c r="AS99" s="9">
        <v>3</v>
      </c>
      <c r="AT99">
        <f>SUBTOTAL(9,Form_Responses13[[#This Row],[X1.1]:[Z.9]])</f>
        <v>98</v>
      </c>
    </row>
    <row r="100" spans="2:46" ht="12.5" x14ac:dyDescent="0.25">
      <c r="B100" s="4">
        <v>45800.453491493055</v>
      </c>
      <c r="C100" s="5" t="s">
        <v>646</v>
      </c>
      <c r="D100" s="5" t="str">
        <f>UPPER(Form_Responses13[[#This Row],[Nama Lengkap]])</f>
        <v>DWI HASNAWATI</v>
      </c>
      <c r="E100" s="5">
        <f>VLOOKUP(Form_Responses13[[#This Row],[Column1]],'Nilai Raport'!$B$2:$D$215,3,0)</f>
        <v>83.92307692</v>
      </c>
      <c r="F100" s="5" t="s">
        <v>45</v>
      </c>
      <c r="G100" s="5" t="s">
        <v>91</v>
      </c>
      <c r="H100" s="5">
        <v>4</v>
      </c>
      <c r="I100" s="5">
        <v>4</v>
      </c>
      <c r="J100" s="5">
        <v>4</v>
      </c>
      <c r="K100" s="5">
        <v>4</v>
      </c>
      <c r="L100" s="5">
        <v>3</v>
      </c>
      <c r="M100" s="5">
        <v>3</v>
      </c>
      <c r="N100" s="5">
        <v>3</v>
      </c>
      <c r="O100" s="5">
        <v>4</v>
      </c>
      <c r="P100" s="5">
        <v>4</v>
      </c>
      <c r="Q100" s="5">
        <v>4</v>
      </c>
      <c r="R100" s="5">
        <v>4</v>
      </c>
      <c r="S100" s="5">
        <v>4</v>
      </c>
      <c r="T100" s="5">
        <v>3</v>
      </c>
      <c r="U100" s="5">
        <v>3</v>
      </c>
      <c r="V100" s="5">
        <v>3</v>
      </c>
      <c r="W100" s="5">
        <v>2</v>
      </c>
      <c r="X100" s="5">
        <v>3</v>
      </c>
      <c r="Y100" s="5">
        <v>2</v>
      </c>
      <c r="Z100" s="5">
        <v>3</v>
      </c>
      <c r="AA100" s="5">
        <v>3</v>
      </c>
      <c r="AB100" s="5">
        <v>3</v>
      </c>
      <c r="AC100" s="5">
        <v>3</v>
      </c>
      <c r="AD100" s="5">
        <v>4</v>
      </c>
      <c r="AE100" s="5">
        <v>3</v>
      </c>
      <c r="AF100" s="5">
        <v>3</v>
      </c>
      <c r="AG100" s="5">
        <v>4</v>
      </c>
      <c r="AH100" s="5">
        <v>3</v>
      </c>
      <c r="AI100" s="5">
        <v>3</v>
      </c>
      <c r="AJ100" s="5">
        <v>4</v>
      </c>
      <c r="AK100" s="5">
        <v>4</v>
      </c>
      <c r="AL100" s="5">
        <v>4</v>
      </c>
      <c r="AM100" s="5">
        <v>3</v>
      </c>
      <c r="AN100" s="5">
        <v>4</v>
      </c>
      <c r="AO100" s="5">
        <v>4</v>
      </c>
      <c r="AP100" s="5">
        <v>4</v>
      </c>
      <c r="AQ100" s="5">
        <v>2</v>
      </c>
      <c r="AR100" s="5">
        <v>4</v>
      </c>
      <c r="AS100" s="6">
        <v>4</v>
      </c>
      <c r="AT100">
        <f>SUBTOTAL(9,Form_Responses13[[#This Row],[X1.1]:[Z.9]])</f>
        <v>130</v>
      </c>
    </row>
    <row r="101" spans="2:46" ht="12.5" x14ac:dyDescent="0.25">
      <c r="B101" s="7">
        <v>45800.453299398148</v>
      </c>
      <c r="C101" s="8" t="s">
        <v>613</v>
      </c>
      <c r="D101" s="8" t="str">
        <f>UPPER(Form_Responses13[[#This Row],[Nama Lengkap]])</f>
        <v>FATYA SYABANI</v>
      </c>
      <c r="E101" s="8">
        <f>VLOOKUP(Form_Responses13[[#This Row],[Column1]],'Nilai Raport'!$B$2:$D$215,3,0)</f>
        <v>86.153846150000007</v>
      </c>
      <c r="F101" s="8" t="s">
        <v>45</v>
      </c>
      <c r="G101" s="8" t="s">
        <v>91</v>
      </c>
      <c r="H101" s="8">
        <v>5</v>
      </c>
      <c r="I101" s="8">
        <v>5</v>
      </c>
      <c r="J101" s="8">
        <v>5</v>
      </c>
      <c r="K101" s="8">
        <v>5</v>
      </c>
      <c r="L101" s="8">
        <v>3</v>
      </c>
      <c r="M101" s="8">
        <v>1</v>
      </c>
      <c r="N101" s="8">
        <v>4</v>
      </c>
      <c r="O101" s="8">
        <v>4</v>
      </c>
      <c r="P101" s="8">
        <v>4</v>
      </c>
      <c r="Q101" s="8">
        <v>4</v>
      </c>
      <c r="R101" s="8">
        <v>4</v>
      </c>
      <c r="S101" s="8">
        <v>4</v>
      </c>
      <c r="T101" s="8">
        <v>4</v>
      </c>
      <c r="U101" s="8">
        <v>4</v>
      </c>
      <c r="V101" s="8">
        <v>5</v>
      </c>
      <c r="W101" s="8">
        <v>5</v>
      </c>
      <c r="X101" s="8">
        <v>5</v>
      </c>
      <c r="Y101" s="8">
        <v>5</v>
      </c>
      <c r="Z101" s="8">
        <v>5</v>
      </c>
      <c r="AA101" s="8">
        <v>5</v>
      </c>
      <c r="AB101" s="8">
        <v>5</v>
      </c>
      <c r="AC101" s="8">
        <v>5</v>
      </c>
      <c r="AD101" s="8">
        <v>5</v>
      </c>
      <c r="AE101" s="8">
        <v>5</v>
      </c>
      <c r="AF101" s="8">
        <v>5</v>
      </c>
      <c r="AG101" s="8">
        <v>5</v>
      </c>
      <c r="AH101" s="8">
        <v>5</v>
      </c>
      <c r="AI101" s="8">
        <v>5</v>
      </c>
      <c r="AJ101" s="8">
        <v>5</v>
      </c>
      <c r="AK101" s="8">
        <v>5</v>
      </c>
      <c r="AL101" s="8">
        <v>5</v>
      </c>
      <c r="AM101" s="8">
        <v>4</v>
      </c>
      <c r="AN101" s="8">
        <v>4</v>
      </c>
      <c r="AO101" s="8">
        <v>5</v>
      </c>
      <c r="AP101" s="8">
        <v>5</v>
      </c>
      <c r="AQ101" s="8">
        <v>5</v>
      </c>
      <c r="AR101" s="8">
        <v>5</v>
      </c>
      <c r="AS101" s="9">
        <v>5</v>
      </c>
      <c r="AT101">
        <f>SUBTOTAL(9,Form_Responses13[[#This Row],[X1.1]:[Z.9]])</f>
        <v>174</v>
      </c>
    </row>
    <row r="102" spans="2:46" ht="12.5" x14ac:dyDescent="0.25">
      <c r="B102" s="4">
        <v>45800.817889155092</v>
      </c>
      <c r="C102" s="5" t="s">
        <v>614</v>
      </c>
      <c r="D102" s="5" t="str">
        <f>UPPER(Form_Responses13[[#This Row],[Nama Lengkap]])</f>
        <v>GIFTILLAH APRILIA SUJATMOKO</v>
      </c>
      <c r="E102" s="5">
        <f>VLOOKUP(Form_Responses13[[#This Row],[Column1]],'Nilai Raport'!$B$2:$D$215,3,0)</f>
        <v>85.307692309999993</v>
      </c>
      <c r="F102" s="5" t="s">
        <v>45</v>
      </c>
      <c r="G102" s="5" t="s">
        <v>91</v>
      </c>
      <c r="H102" s="5">
        <v>5</v>
      </c>
      <c r="I102" s="5">
        <v>5</v>
      </c>
      <c r="J102" s="5">
        <v>5</v>
      </c>
      <c r="K102" s="5">
        <v>5</v>
      </c>
      <c r="L102" s="5">
        <v>5</v>
      </c>
      <c r="M102" s="5">
        <v>1</v>
      </c>
      <c r="N102" s="5">
        <v>5</v>
      </c>
      <c r="O102" s="5">
        <v>5</v>
      </c>
      <c r="P102" s="5">
        <v>5</v>
      </c>
      <c r="Q102" s="5">
        <v>5</v>
      </c>
      <c r="R102" s="5">
        <v>4</v>
      </c>
      <c r="S102" s="5">
        <v>5</v>
      </c>
      <c r="T102" s="5">
        <v>5</v>
      </c>
      <c r="U102" s="5">
        <v>5</v>
      </c>
      <c r="V102" s="5">
        <v>4</v>
      </c>
      <c r="W102" s="5">
        <v>3</v>
      </c>
      <c r="X102" s="5">
        <v>5</v>
      </c>
      <c r="Y102" s="5">
        <v>3</v>
      </c>
      <c r="Z102" s="5">
        <v>5</v>
      </c>
      <c r="AA102" s="5">
        <v>5</v>
      </c>
      <c r="AB102" s="5">
        <v>3</v>
      </c>
      <c r="AC102" s="5">
        <v>5</v>
      </c>
      <c r="AD102" s="5">
        <v>5</v>
      </c>
      <c r="AE102" s="5">
        <v>5</v>
      </c>
      <c r="AF102" s="5">
        <v>5</v>
      </c>
      <c r="AG102" s="5">
        <v>3</v>
      </c>
      <c r="AH102" s="5">
        <v>5</v>
      </c>
      <c r="AI102" s="5">
        <v>5</v>
      </c>
      <c r="AJ102" s="5">
        <v>5</v>
      </c>
      <c r="AK102" s="5">
        <v>5</v>
      </c>
      <c r="AL102" s="5">
        <v>5</v>
      </c>
      <c r="AM102" s="5">
        <v>4</v>
      </c>
      <c r="AN102" s="5">
        <v>5</v>
      </c>
      <c r="AO102" s="5">
        <v>5</v>
      </c>
      <c r="AP102" s="5">
        <v>5</v>
      </c>
      <c r="AQ102" s="5">
        <v>5</v>
      </c>
      <c r="AR102" s="5">
        <v>5</v>
      </c>
      <c r="AS102" s="6">
        <v>5</v>
      </c>
      <c r="AT102">
        <f>SUBTOTAL(9,Form_Responses13[[#This Row],[X1.1]:[Z.9]])</f>
        <v>175</v>
      </c>
    </row>
    <row r="103" spans="2:46" s="25" customFormat="1" ht="12.5" x14ac:dyDescent="0.25">
      <c r="B103" s="29">
        <v>45803.399544085652</v>
      </c>
      <c r="C103" s="30" t="s">
        <v>206</v>
      </c>
      <c r="D103" s="30" t="str">
        <f>UPPER(Form_Responses13[[#This Row],[Nama Lengkap]])</f>
        <v>JENY KLARISA</v>
      </c>
      <c r="E103" s="30">
        <f>VLOOKUP(Form_Responses13[[#This Row],[Column1]],'Nilai Raport'!$B$2:$D$215,3,0)</f>
        <v>84.46153846</v>
      </c>
      <c r="F103" s="30" t="s">
        <v>45</v>
      </c>
      <c r="G103" s="30" t="s">
        <v>91</v>
      </c>
      <c r="H103" s="30">
        <v>4</v>
      </c>
      <c r="I103" s="30">
        <v>4</v>
      </c>
      <c r="J103" s="30">
        <v>4</v>
      </c>
      <c r="K103" s="30">
        <v>4</v>
      </c>
      <c r="L103" s="30">
        <v>3</v>
      </c>
      <c r="M103" s="30">
        <v>3</v>
      </c>
      <c r="N103" s="30">
        <v>4</v>
      </c>
      <c r="O103" s="30">
        <v>4</v>
      </c>
      <c r="P103" s="30">
        <v>3</v>
      </c>
      <c r="Q103" s="30">
        <v>3</v>
      </c>
      <c r="R103" s="30">
        <v>4</v>
      </c>
      <c r="S103" s="30">
        <v>4</v>
      </c>
      <c r="T103" s="30">
        <v>3</v>
      </c>
      <c r="U103" s="30">
        <v>4</v>
      </c>
      <c r="V103" s="30">
        <v>4</v>
      </c>
      <c r="W103" s="30">
        <v>4</v>
      </c>
      <c r="X103" s="30">
        <v>4</v>
      </c>
      <c r="Y103" s="30">
        <v>3</v>
      </c>
      <c r="Z103" s="30">
        <v>4</v>
      </c>
      <c r="AA103" s="30">
        <v>4</v>
      </c>
      <c r="AB103" s="30">
        <v>4</v>
      </c>
      <c r="AC103" s="30">
        <v>4</v>
      </c>
      <c r="AD103" s="30">
        <v>4</v>
      </c>
      <c r="AE103" s="30">
        <v>4</v>
      </c>
      <c r="AF103" s="30">
        <v>4</v>
      </c>
      <c r="AG103" s="30">
        <v>4</v>
      </c>
      <c r="AH103" s="30">
        <v>4</v>
      </c>
      <c r="AI103" s="30">
        <v>3</v>
      </c>
      <c r="AJ103" s="30">
        <v>4</v>
      </c>
      <c r="AK103" s="30">
        <v>4</v>
      </c>
      <c r="AL103" s="30">
        <v>4</v>
      </c>
      <c r="AM103" s="30">
        <v>3</v>
      </c>
      <c r="AN103" s="30">
        <v>4</v>
      </c>
      <c r="AO103" s="30">
        <v>4</v>
      </c>
      <c r="AP103" s="30">
        <v>4</v>
      </c>
      <c r="AQ103" s="30">
        <v>4</v>
      </c>
      <c r="AR103" s="30">
        <v>4</v>
      </c>
      <c r="AS103" s="31">
        <v>4</v>
      </c>
      <c r="AT103" s="25">
        <f>SUBTOTAL(9,Form_Responses13[[#This Row],[X1.1]:[Z.9]])</f>
        <v>144</v>
      </c>
    </row>
    <row r="104" spans="2:46" ht="12.5" x14ac:dyDescent="0.25">
      <c r="B104" s="4">
        <v>45800.458482476854</v>
      </c>
      <c r="C104" s="5" t="s">
        <v>615</v>
      </c>
      <c r="D104" s="5" t="str">
        <f>UPPER(Form_Responses13[[#This Row],[Nama Lengkap]])</f>
        <v>KENEZ QONITA PRAMAYSTI</v>
      </c>
      <c r="E104" s="5">
        <f>VLOOKUP(Form_Responses13[[#This Row],[Column1]],'Nilai Raport'!$B$2:$D$215,3,0)</f>
        <v>86.153846150000007</v>
      </c>
      <c r="F104" s="5" t="s">
        <v>45</v>
      </c>
      <c r="G104" s="5" t="s">
        <v>91</v>
      </c>
      <c r="H104" s="5">
        <v>4</v>
      </c>
      <c r="I104" s="5">
        <v>4</v>
      </c>
      <c r="J104" s="5">
        <v>3</v>
      </c>
      <c r="K104" s="5">
        <v>4</v>
      </c>
      <c r="L104" s="5">
        <v>3</v>
      </c>
      <c r="M104" s="5">
        <v>2</v>
      </c>
      <c r="N104" s="5">
        <v>3</v>
      </c>
      <c r="O104" s="5">
        <v>3</v>
      </c>
      <c r="P104" s="5">
        <v>4</v>
      </c>
      <c r="Q104" s="5">
        <v>3</v>
      </c>
      <c r="R104" s="5">
        <v>4</v>
      </c>
      <c r="S104" s="5">
        <v>4</v>
      </c>
      <c r="T104" s="5">
        <v>4</v>
      </c>
      <c r="U104" s="5">
        <v>4</v>
      </c>
      <c r="V104" s="5">
        <v>3</v>
      </c>
      <c r="W104" s="5">
        <v>3</v>
      </c>
      <c r="X104" s="5">
        <v>3</v>
      </c>
      <c r="Y104" s="5">
        <v>4</v>
      </c>
      <c r="Z104" s="5">
        <v>3</v>
      </c>
      <c r="AA104" s="5">
        <v>3</v>
      </c>
      <c r="AB104" s="5">
        <v>3</v>
      </c>
      <c r="AC104" s="5">
        <v>3</v>
      </c>
      <c r="AD104" s="5">
        <v>4</v>
      </c>
      <c r="AE104" s="5">
        <v>4</v>
      </c>
      <c r="AF104" s="5">
        <v>3</v>
      </c>
      <c r="AG104" s="5">
        <v>3</v>
      </c>
      <c r="AH104" s="5">
        <v>3</v>
      </c>
      <c r="AI104" s="5">
        <v>3</v>
      </c>
      <c r="AJ104" s="5">
        <v>3</v>
      </c>
      <c r="AK104" s="5">
        <v>4</v>
      </c>
      <c r="AL104" s="5">
        <v>3</v>
      </c>
      <c r="AM104" s="5">
        <v>3</v>
      </c>
      <c r="AN104" s="5">
        <v>4</v>
      </c>
      <c r="AO104" s="5">
        <v>3</v>
      </c>
      <c r="AP104" s="5">
        <v>3</v>
      </c>
      <c r="AQ104" s="5">
        <v>4</v>
      </c>
      <c r="AR104" s="5">
        <v>3</v>
      </c>
      <c r="AS104" s="6">
        <v>4</v>
      </c>
      <c r="AT104">
        <f>SUBTOTAL(9,Form_Responses13[[#This Row],[X1.1]:[Z.9]])</f>
        <v>128</v>
      </c>
    </row>
    <row r="105" spans="2:46" s="25" customFormat="1" ht="12.5" x14ac:dyDescent="0.25">
      <c r="B105" s="29">
        <v>45800.457049375</v>
      </c>
      <c r="C105" s="30" t="s">
        <v>118</v>
      </c>
      <c r="D105" s="30" t="str">
        <f>UPPER(Form_Responses13[[#This Row],[Nama Lengkap]])</f>
        <v>KIRANA DWI ANGGRAINI</v>
      </c>
      <c r="E105" s="30">
        <f>VLOOKUP(Form_Responses13[[#This Row],[Column1]],'Nilai Raport'!$B$2:$D$215,3,0)</f>
        <v>85.846153849999993</v>
      </c>
      <c r="F105" s="30" t="s">
        <v>45</v>
      </c>
      <c r="G105" s="30" t="s">
        <v>91</v>
      </c>
      <c r="H105" s="30">
        <v>4</v>
      </c>
      <c r="I105" s="30">
        <v>5</v>
      </c>
      <c r="J105" s="30">
        <v>5</v>
      </c>
      <c r="K105" s="30">
        <v>3</v>
      </c>
      <c r="L105" s="30">
        <v>3</v>
      </c>
      <c r="M105" s="30">
        <v>2</v>
      </c>
      <c r="N105" s="30">
        <v>4</v>
      </c>
      <c r="O105" s="30">
        <v>4</v>
      </c>
      <c r="P105" s="30">
        <v>4</v>
      </c>
      <c r="Q105" s="30">
        <v>5</v>
      </c>
      <c r="R105" s="30">
        <v>5</v>
      </c>
      <c r="S105" s="30">
        <v>3</v>
      </c>
      <c r="T105" s="30">
        <v>4</v>
      </c>
      <c r="U105" s="30">
        <v>4</v>
      </c>
      <c r="V105" s="30">
        <v>5</v>
      </c>
      <c r="W105" s="30">
        <v>4</v>
      </c>
      <c r="X105" s="30">
        <v>5</v>
      </c>
      <c r="Y105" s="30">
        <v>4</v>
      </c>
      <c r="Z105" s="30">
        <v>5</v>
      </c>
      <c r="AA105" s="30">
        <v>5</v>
      </c>
      <c r="AB105" s="30">
        <v>5</v>
      </c>
      <c r="AC105" s="30">
        <v>5</v>
      </c>
      <c r="AD105" s="30">
        <v>5</v>
      </c>
      <c r="AE105" s="30">
        <v>5</v>
      </c>
      <c r="AF105" s="30">
        <v>5</v>
      </c>
      <c r="AG105" s="30">
        <v>5</v>
      </c>
      <c r="AH105" s="30">
        <v>4</v>
      </c>
      <c r="AI105" s="30">
        <v>4</v>
      </c>
      <c r="AJ105" s="30">
        <v>4</v>
      </c>
      <c r="AK105" s="30">
        <v>5</v>
      </c>
      <c r="AL105" s="30">
        <v>4</v>
      </c>
      <c r="AM105" s="30">
        <v>4</v>
      </c>
      <c r="AN105" s="30">
        <v>5</v>
      </c>
      <c r="AO105" s="30">
        <v>4</v>
      </c>
      <c r="AP105" s="30">
        <v>5</v>
      </c>
      <c r="AQ105" s="30">
        <v>5</v>
      </c>
      <c r="AR105" s="30">
        <v>5</v>
      </c>
      <c r="AS105" s="31">
        <v>5</v>
      </c>
      <c r="AT105" s="25">
        <f>SUBTOTAL(9,Form_Responses13[[#This Row],[X1.1]:[Z.9]])</f>
        <v>167</v>
      </c>
    </row>
    <row r="106" spans="2:46" ht="12.5" x14ac:dyDescent="0.25">
      <c r="B106" s="4">
        <v>45800.45264116898</v>
      </c>
      <c r="C106" s="5" t="s">
        <v>92</v>
      </c>
      <c r="D106" s="5" t="str">
        <f>UPPER(Form_Responses13[[#This Row],[Nama Lengkap]])</f>
        <v>LUTFI AZALIA</v>
      </c>
      <c r="E106" s="5">
        <f>VLOOKUP(Form_Responses13[[#This Row],[Column1]],'Nilai Raport'!$B$2:$D$215,3,0)</f>
        <v>83.07692308</v>
      </c>
      <c r="F106" s="5" t="s">
        <v>45</v>
      </c>
      <c r="G106" s="5" t="s">
        <v>91</v>
      </c>
      <c r="H106" s="5">
        <v>4</v>
      </c>
      <c r="I106" s="5">
        <v>4</v>
      </c>
      <c r="J106" s="5">
        <v>4</v>
      </c>
      <c r="K106" s="5">
        <v>4</v>
      </c>
      <c r="L106" s="5">
        <v>3</v>
      </c>
      <c r="M106" s="5">
        <v>3</v>
      </c>
      <c r="N106" s="5">
        <v>3</v>
      </c>
      <c r="O106" s="5">
        <v>4</v>
      </c>
      <c r="P106" s="5">
        <v>5</v>
      </c>
      <c r="Q106" s="5">
        <v>4</v>
      </c>
      <c r="R106" s="5">
        <v>4</v>
      </c>
      <c r="S106" s="5">
        <v>3</v>
      </c>
      <c r="T106" s="5">
        <v>4</v>
      </c>
      <c r="U106" s="5">
        <v>4</v>
      </c>
      <c r="V106" s="5">
        <v>4</v>
      </c>
      <c r="W106" s="5">
        <v>3</v>
      </c>
      <c r="X106" s="5">
        <v>3</v>
      </c>
      <c r="Y106" s="5">
        <v>4</v>
      </c>
      <c r="Z106" s="5">
        <v>4</v>
      </c>
      <c r="AA106" s="5">
        <v>4</v>
      </c>
      <c r="AB106" s="5">
        <v>4</v>
      </c>
      <c r="AC106" s="5">
        <v>4</v>
      </c>
      <c r="AD106" s="5">
        <v>4</v>
      </c>
      <c r="AE106" s="5">
        <v>4</v>
      </c>
      <c r="AF106" s="5">
        <v>4</v>
      </c>
      <c r="AG106" s="5">
        <v>4</v>
      </c>
      <c r="AH106" s="5">
        <v>4</v>
      </c>
      <c r="AI106" s="5">
        <v>5</v>
      </c>
      <c r="AJ106" s="5">
        <v>4</v>
      </c>
      <c r="AK106" s="5">
        <v>4</v>
      </c>
      <c r="AL106" s="5">
        <v>4</v>
      </c>
      <c r="AM106" s="5">
        <v>3</v>
      </c>
      <c r="AN106" s="5">
        <v>4</v>
      </c>
      <c r="AO106" s="5">
        <v>4</v>
      </c>
      <c r="AP106" s="5">
        <v>3</v>
      </c>
      <c r="AQ106" s="5">
        <v>4</v>
      </c>
      <c r="AR106" s="5">
        <v>4</v>
      </c>
      <c r="AS106" s="6">
        <v>4</v>
      </c>
      <c r="AT106">
        <f>SUBTOTAL(9,Form_Responses13[[#This Row],[X1.1]:[Z.9]])</f>
        <v>146</v>
      </c>
    </row>
    <row r="107" spans="2:46" ht="12.5" x14ac:dyDescent="0.25">
      <c r="B107" s="7">
        <v>45800.454362881945</v>
      </c>
      <c r="C107" s="8" t="s">
        <v>114</v>
      </c>
      <c r="D107" s="8" t="str">
        <f>UPPER(Form_Responses13[[#This Row],[Nama Lengkap]])</f>
        <v>LUTFIAH AFIFAH</v>
      </c>
      <c r="E107" s="8">
        <f>VLOOKUP(Form_Responses13[[#This Row],[Column1]],'Nilai Raport'!$B$2:$D$215,3,0)</f>
        <v>83.230769230000007</v>
      </c>
      <c r="F107" s="8" t="s">
        <v>45</v>
      </c>
      <c r="G107" s="8" t="s">
        <v>91</v>
      </c>
      <c r="H107" s="8">
        <v>4</v>
      </c>
      <c r="I107" s="8">
        <v>4</v>
      </c>
      <c r="J107" s="8">
        <v>5</v>
      </c>
      <c r="K107" s="8">
        <v>5</v>
      </c>
      <c r="L107" s="8">
        <v>4</v>
      </c>
      <c r="M107" s="8">
        <v>3</v>
      </c>
      <c r="N107" s="8">
        <v>5</v>
      </c>
      <c r="O107" s="8">
        <v>5</v>
      </c>
      <c r="P107" s="8">
        <v>5</v>
      </c>
      <c r="Q107" s="8">
        <v>5</v>
      </c>
      <c r="R107" s="8">
        <v>4</v>
      </c>
      <c r="S107" s="8">
        <v>4</v>
      </c>
      <c r="T107" s="8">
        <v>4</v>
      </c>
      <c r="U107" s="8">
        <v>4</v>
      </c>
      <c r="V107" s="8">
        <v>4</v>
      </c>
      <c r="W107" s="8">
        <v>4</v>
      </c>
      <c r="X107" s="8">
        <v>4</v>
      </c>
      <c r="Y107" s="8">
        <v>4</v>
      </c>
      <c r="Z107" s="8">
        <v>4</v>
      </c>
      <c r="AA107" s="8">
        <v>4</v>
      </c>
      <c r="AB107" s="8">
        <v>4</v>
      </c>
      <c r="AC107" s="8">
        <v>4</v>
      </c>
      <c r="AD107" s="8">
        <v>4</v>
      </c>
      <c r="AE107" s="8">
        <v>4</v>
      </c>
      <c r="AF107" s="8">
        <v>4</v>
      </c>
      <c r="AG107" s="8">
        <v>4</v>
      </c>
      <c r="AH107" s="8">
        <v>5</v>
      </c>
      <c r="AI107" s="8">
        <v>5</v>
      </c>
      <c r="AJ107" s="8">
        <v>4</v>
      </c>
      <c r="AK107" s="8">
        <v>5</v>
      </c>
      <c r="AL107" s="8">
        <v>4</v>
      </c>
      <c r="AM107" s="8">
        <v>4</v>
      </c>
      <c r="AN107" s="8">
        <v>4</v>
      </c>
      <c r="AO107" s="8">
        <v>5</v>
      </c>
      <c r="AP107" s="8">
        <v>4</v>
      </c>
      <c r="AQ107" s="8">
        <v>4</v>
      </c>
      <c r="AR107" s="8">
        <v>4</v>
      </c>
      <c r="AS107" s="9">
        <v>4</v>
      </c>
      <c r="AT107">
        <f>SUBTOTAL(9,Form_Responses13[[#This Row],[X1.1]:[Z.9]])</f>
        <v>161</v>
      </c>
    </row>
    <row r="108" spans="2:46" ht="12.5" x14ac:dyDescent="0.25">
      <c r="B108" s="4">
        <v>45800.453756087962</v>
      </c>
      <c r="C108" s="5" t="s">
        <v>616</v>
      </c>
      <c r="D108" s="5" t="str">
        <f>UPPER(Form_Responses13[[#This Row],[Nama Lengkap]])</f>
        <v>MELISA ASTAMA PUTRI</v>
      </c>
      <c r="E108" s="5">
        <f>VLOOKUP(Form_Responses13[[#This Row],[Column1]],'Nilai Raport'!$B$2:$D$215,3,0)</f>
        <v>84.153846150000007</v>
      </c>
      <c r="F108" s="5" t="s">
        <v>45</v>
      </c>
      <c r="G108" s="5" t="s">
        <v>91</v>
      </c>
      <c r="H108" s="5">
        <v>5</v>
      </c>
      <c r="I108" s="5">
        <v>5</v>
      </c>
      <c r="J108" s="5">
        <v>4</v>
      </c>
      <c r="K108" s="5">
        <v>3</v>
      </c>
      <c r="L108" s="5">
        <v>5</v>
      </c>
      <c r="M108" s="5">
        <v>4</v>
      </c>
      <c r="N108" s="5">
        <v>5</v>
      </c>
      <c r="O108" s="5">
        <v>5</v>
      </c>
      <c r="P108" s="5">
        <v>5</v>
      </c>
      <c r="Q108" s="5">
        <v>3</v>
      </c>
      <c r="R108" s="5">
        <v>4</v>
      </c>
      <c r="S108" s="5">
        <v>4</v>
      </c>
      <c r="T108" s="5">
        <v>2</v>
      </c>
      <c r="U108" s="5">
        <v>3</v>
      </c>
      <c r="V108" s="5">
        <v>5</v>
      </c>
      <c r="W108" s="5">
        <v>3</v>
      </c>
      <c r="X108" s="5">
        <v>5</v>
      </c>
      <c r="Y108" s="5">
        <v>4</v>
      </c>
      <c r="Z108" s="5">
        <v>5</v>
      </c>
      <c r="AA108" s="5">
        <v>3</v>
      </c>
      <c r="AB108" s="5">
        <v>5</v>
      </c>
      <c r="AC108" s="5">
        <v>5</v>
      </c>
      <c r="AD108" s="5">
        <v>4</v>
      </c>
      <c r="AE108" s="5">
        <v>5</v>
      </c>
      <c r="AF108" s="5">
        <v>5</v>
      </c>
      <c r="AG108" s="5">
        <v>5</v>
      </c>
      <c r="AH108" s="5">
        <v>5</v>
      </c>
      <c r="AI108" s="5">
        <v>3</v>
      </c>
      <c r="AJ108" s="5">
        <v>5</v>
      </c>
      <c r="AK108" s="5">
        <v>5</v>
      </c>
      <c r="AL108" s="5">
        <v>5</v>
      </c>
      <c r="AM108" s="5">
        <v>4</v>
      </c>
      <c r="AN108" s="5">
        <v>5</v>
      </c>
      <c r="AO108" s="5">
        <v>5</v>
      </c>
      <c r="AP108" s="5">
        <v>4</v>
      </c>
      <c r="AQ108" s="5">
        <v>5</v>
      </c>
      <c r="AR108" s="5">
        <v>4</v>
      </c>
      <c r="AS108" s="6">
        <v>5</v>
      </c>
      <c r="AT108">
        <f>SUBTOTAL(9,Form_Responses13[[#This Row],[X1.1]:[Z.9]])</f>
        <v>166</v>
      </c>
    </row>
    <row r="109" spans="2:46" ht="12.5" x14ac:dyDescent="0.25">
      <c r="B109" s="7">
        <v>45800.453480833334</v>
      </c>
      <c r="C109" s="8" t="s">
        <v>104</v>
      </c>
      <c r="D109" s="8" t="str">
        <f>UPPER(Form_Responses13[[#This Row],[Nama Lengkap]])</f>
        <v>NADIN PERMATA SARI</v>
      </c>
      <c r="E109" s="8">
        <f>VLOOKUP(Form_Responses13[[#This Row],[Column1]],'Nilai Raport'!$B$2:$D$215,3,0)</f>
        <v>83.92307692</v>
      </c>
      <c r="F109" s="8" t="s">
        <v>45</v>
      </c>
      <c r="G109" s="8" t="s">
        <v>91</v>
      </c>
      <c r="H109" s="8">
        <v>5</v>
      </c>
      <c r="I109" s="8">
        <v>5</v>
      </c>
      <c r="J109" s="8">
        <v>5</v>
      </c>
      <c r="K109" s="8">
        <v>4</v>
      </c>
      <c r="L109" s="8">
        <v>4</v>
      </c>
      <c r="M109" s="8">
        <v>2</v>
      </c>
      <c r="N109" s="8">
        <v>5</v>
      </c>
      <c r="O109" s="8">
        <v>5</v>
      </c>
      <c r="P109" s="8">
        <v>5</v>
      </c>
      <c r="Q109" s="8">
        <v>5</v>
      </c>
      <c r="R109" s="8">
        <v>5</v>
      </c>
      <c r="S109" s="8">
        <v>5</v>
      </c>
      <c r="T109" s="8">
        <v>5</v>
      </c>
      <c r="U109" s="8">
        <v>5</v>
      </c>
      <c r="V109" s="8">
        <v>5</v>
      </c>
      <c r="W109" s="8">
        <v>3</v>
      </c>
      <c r="X109" s="8">
        <v>4</v>
      </c>
      <c r="Y109" s="8">
        <v>4</v>
      </c>
      <c r="Z109" s="8">
        <v>4</v>
      </c>
      <c r="AA109" s="8">
        <v>5</v>
      </c>
      <c r="AB109" s="8">
        <v>4</v>
      </c>
      <c r="AC109" s="8">
        <v>5</v>
      </c>
      <c r="AD109" s="8">
        <v>4</v>
      </c>
      <c r="AE109" s="8">
        <v>5</v>
      </c>
      <c r="AF109" s="8">
        <v>5</v>
      </c>
      <c r="AG109" s="8">
        <v>5</v>
      </c>
      <c r="AH109" s="8">
        <v>5</v>
      </c>
      <c r="AI109" s="8">
        <v>4</v>
      </c>
      <c r="AJ109" s="8">
        <v>5</v>
      </c>
      <c r="AK109" s="8">
        <v>5</v>
      </c>
      <c r="AL109" s="8">
        <v>5</v>
      </c>
      <c r="AM109" s="8">
        <v>4</v>
      </c>
      <c r="AN109" s="8">
        <v>5</v>
      </c>
      <c r="AO109" s="8">
        <v>5</v>
      </c>
      <c r="AP109" s="8">
        <v>4</v>
      </c>
      <c r="AQ109" s="8">
        <v>4</v>
      </c>
      <c r="AR109" s="8">
        <v>5</v>
      </c>
      <c r="AS109" s="9">
        <v>5</v>
      </c>
      <c r="AT109">
        <f>SUBTOTAL(9,Form_Responses13[[#This Row],[X1.1]:[Z.9]])</f>
        <v>174</v>
      </c>
    </row>
    <row r="110" spans="2:46" ht="12.5" x14ac:dyDescent="0.25">
      <c r="B110" s="4">
        <v>45800.457233703703</v>
      </c>
      <c r="C110" s="5" t="s">
        <v>119</v>
      </c>
      <c r="D110" s="5" t="str">
        <f>UPPER(Form_Responses13[[#This Row],[Nama Lengkap]])</f>
        <v>NAILA KUMAIRAH</v>
      </c>
      <c r="E110" s="5">
        <f>VLOOKUP(Form_Responses13[[#This Row],[Column1]],'Nilai Raport'!$B$2:$D$215,3,0)</f>
        <v>86</v>
      </c>
      <c r="F110" s="5" t="s">
        <v>45</v>
      </c>
      <c r="G110" s="5" t="s">
        <v>91</v>
      </c>
      <c r="H110" s="5">
        <v>5</v>
      </c>
      <c r="I110" s="5">
        <v>5</v>
      </c>
      <c r="J110" s="5">
        <v>5</v>
      </c>
      <c r="K110" s="5">
        <v>4</v>
      </c>
      <c r="L110" s="5">
        <v>3</v>
      </c>
      <c r="M110" s="5">
        <v>5</v>
      </c>
      <c r="N110" s="5">
        <v>5</v>
      </c>
      <c r="O110" s="5">
        <v>5</v>
      </c>
      <c r="P110" s="5">
        <v>5</v>
      </c>
      <c r="Q110" s="5">
        <v>4</v>
      </c>
      <c r="R110" s="5">
        <v>5</v>
      </c>
      <c r="S110" s="5">
        <v>3</v>
      </c>
      <c r="T110" s="5">
        <v>4</v>
      </c>
      <c r="U110" s="5">
        <v>4</v>
      </c>
      <c r="V110" s="5">
        <v>5</v>
      </c>
      <c r="W110" s="5">
        <v>5</v>
      </c>
      <c r="X110" s="5">
        <v>5</v>
      </c>
      <c r="Y110" s="5">
        <v>4</v>
      </c>
      <c r="Z110" s="5">
        <v>4</v>
      </c>
      <c r="AA110" s="5">
        <v>5</v>
      </c>
      <c r="AB110" s="5">
        <v>5</v>
      </c>
      <c r="AC110" s="5">
        <v>3</v>
      </c>
      <c r="AD110" s="5">
        <v>5</v>
      </c>
      <c r="AE110" s="5">
        <v>5</v>
      </c>
      <c r="AF110" s="5">
        <v>5</v>
      </c>
      <c r="AG110" s="5">
        <v>5</v>
      </c>
      <c r="AH110" s="5">
        <v>5</v>
      </c>
      <c r="AI110" s="5">
        <v>5</v>
      </c>
      <c r="AJ110" s="5">
        <v>5</v>
      </c>
      <c r="AK110" s="5">
        <v>5</v>
      </c>
      <c r="AL110" s="5">
        <v>5</v>
      </c>
      <c r="AM110" s="5">
        <v>4</v>
      </c>
      <c r="AN110" s="5">
        <v>4</v>
      </c>
      <c r="AO110" s="5">
        <v>4</v>
      </c>
      <c r="AP110" s="5">
        <v>5</v>
      </c>
      <c r="AQ110" s="5">
        <v>5</v>
      </c>
      <c r="AR110" s="5">
        <v>5</v>
      </c>
      <c r="AS110" s="6">
        <v>5</v>
      </c>
      <c r="AT110">
        <f>SUBTOTAL(9,Form_Responses13[[#This Row],[X1.1]:[Z.9]])</f>
        <v>175</v>
      </c>
    </row>
    <row r="111" spans="2:46" ht="12.5" x14ac:dyDescent="0.25">
      <c r="B111" s="7">
        <v>45800.460541296299</v>
      </c>
      <c r="C111" s="8" t="s">
        <v>617</v>
      </c>
      <c r="D111" s="8" t="str">
        <f>UPPER(Form_Responses13[[#This Row],[Nama Lengkap]])</f>
        <v>NEVIDA FISKALOVA</v>
      </c>
      <c r="E111" s="8">
        <f>VLOOKUP(Form_Responses13[[#This Row],[Column1]],'Nilai Raport'!$B$2:$D$215,3,0)</f>
        <v>86.38461538</v>
      </c>
      <c r="F111" s="8" t="s">
        <v>45</v>
      </c>
      <c r="G111" s="8" t="s">
        <v>91</v>
      </c>
      <c r="H111" s="8">
        <v>5</v>
      </c>
      <c r="I111" s="8">
        <v>5</v>
      </c>
      <c r="J111" s="8">
        <v>5</v>
      </c>
      <c r="K111" s="8">
        <v>5</v>
      </c>
      <c r="L111" s="8">
        <v>4</v>
      </c>
      <c r="M111" s="8">
        <v>3</v>
      </c>
      <c r="N111" s="8">
        <v>5</v>
      </c>
      <c r="O111" s="8">
        <v>5</v>
      </c>
      <c r="P111" s="8">
        <v>5</v>
      </c>
      <c r="Q111" s="8">
        <v>5</v>
      </c>
      <c r="R111" s="8">
        <v>4</v>
      </c>
      <c r="S111" s="8">
        <v>3</v>
      </c>
      <c r="T111" s="8">
        <v>3</v>
      </c>
      <c r="U111" s="8">
        <v>3</v>
      </c>
      <c r="V111" s="8">
        <v>5</v>
      </c>
      <c r="W111" s="8">
        <v>2</v>
      </c>
      <c r="X111" s="8">
        <v>4</v>
      </c>
      <c r="Y111" s="8">
        <v>3</v>
      </c>
      <c r="Z111" s="8">
        <v>5</v>
      </c>
      <c r="AA111" s="8">
        <v>3</v>
      </c>
      <c r="AB111" s="8">
        <v>5</v>
      </c>
      <c r="AC111" s="8">
        <v>5</v>
      </c>
      <c r="AD111" s="8">
        <v>4</v>
      </c>
      <c r="AE111" s="8">
        <v>3</v>
      </c>
      <c r="AF111" s="8">
        <v>5</v>
      </c>
      <c r="AG111" s="8">
        <v>5</v>
      </c>
      <c r="AH111" s="8">
        <v>5</v>
      </c>
      <c r="AI111" s="8">
        <v>4</v>
      </c>
      <c r="AJ111" s="8">
        <v>4</v>
      </c>
      <c r="AK111" s="8">
        <v>3</v>
      </c>
      <c r="AL111" s="8">
        <v>3</v>
      </c>
      <c r="AM111" s="8">
        <v>4</v>
      </c>
      <c r="AN111" s="8">
        <v>4</v>
      </c>
      <c r="AO111" s="8">
        <v>4</v>
      </c>
      <c r="AP111" s="8">
        <v>4</v>
      </c>
      <c r="AQ111" s="8">
        <v>5</v>
      </c>
      <c r="AR111" s="8">
        <v>5</v>
      </c>
      <c r="AS111" s="9">
        <v>5</v>
      </c>
      <c r="AT111">
        <f>SUBTOTAL(9,Form_Responses13[[#This Row],[X1.1]:[Z.9]])</f>
        <v>159</v>
      </c>
    </row>
    <row r="112" spans="2:46" s="25" customFormat="1" ht="12.5" x14ac:dyDescent="0.25">
      <c r="B112" s="26">
        <v>45800.454246724534</v>
      </c>
      <c r="C112" s="27" t="s">
        <v>618</v>
      </c>
      <c r="D112" s="27" t="str">
        <f>UPPER(Form_Responses13[[#This Row],[Nama Lengkap]])</f>
        <v>PUTRI AGNIA QOLBI</v>
      </c>
      <c r="E112" s="27">
        <f>VLOOKUP(Form_Responses13[[#This Row],[Column1]],'Nilai Raport'!$B$2:$D$215,3,0)</f>
        <v>83.92307692</v>
      </c>
      <c r="F112" s="27" t="s">
        <v>45</v>
      </c>
      <c r="G112" s="27" t="s">
        <v>91</v>
      </c>
      <c r="H112" s="27">
        <v>4</v>
      </c>
      <c r="I112" s="27">
        <v>4</v>
      </c>
      <c r="J112" s="27">
        <v>3</v>
      </c>
      <c r="K112" s="27">
        <v>4</v>
      </c>
      <c r="L112" s="27">
        <v>3</v>
      </c>
      <c r="M112" s="27">
        <v>3</v>
      </c>
      <c r="N112" s="27">
        <v>4</v>
      </c>
      <c r="O112" s="27">
        <v>4</v>
      </c>
      <c r="P112" s="27">
        <v>4</v>
      </c>
      <c r="Q112" s="27">
        <v>3</v>
      </c>
      <c r="R112" s="27">
        <v>4</v>
      </c>
      <c r="S112" s="27">
        <v>3</v>
      </c>
      <c r="T112" s="27">
        <v>3</v>
      </c>
      <c r="U112" s="27">
        <v>3</v>
      </c>
      <c r="V112" s="27">
        <v>4</v>
      </c>
      <c r="W112" s="27">
        <v>3</v>
      </c>
      <c r="X112" s="27">
        <v>3</v>
      </c>
      <c r="Y112" s="27">
        <v>4</v>
      </c>
      <c r="Z112" s="27">
        <v>4</v>
      </c>
      <c r="AA112" s="27">
        <v>4</v>
      </c>
      <c r="AB112" s="27">
        <v>4</v>
      </c>
      <c r="AC112" s="27">
        <v>4</v>
      </c>
      <c r="AD112" s="27">
        <v>4</v>
      </c>
      <c r="AE112" s="27">
        <v>4</v>
      </c>
      <c r="AF112" s="27">
        <v>4</v>
      </c>
      <c r="AG112" s="27">
        <v>4</v>
      </c>
      <c r="AH112" s="27">
        <v>4</v>
      </c>
      <c r="AI112" s="27">
        <v>4</v>
      </c>
      <c r="AJ112" s="27">
        <v>4</v>
      </c>
      <c r="AK112" s="27">
        <v>4</v>
      </c>
      <c r="AL112" s="27">
        <v>4</v>
      </c>
      <c r="AM112" s="27">
        <v>3</v>
      </c>
      <c r="AN112" s="27">
        <v>4</v>
      </c>
      <c r="AO112" s="27">
        <v>4</v>
      </c>
      <c r="AP112" s="27">
        <v>4</v>
      </c>
      <c r="AQ112" s="27">
        <v>4</v>
      </c>
      <c r="AR112" s="27">
        <v>4</v>
      </c>
      <c r="AS112" s="28">
        <v>3</v>
      </c>
      <c r="AT112" s="25">
        <f>SUBTOTAL(9,Form_Responses13[[#This Row],[X1.1]:[Z.9]])</f>
        <v>141</v>
      </c>
    </row>
    <row r="113" spans="2:46" ht="12.5" x14ac:dyDescent="0.25">
      <c r="B113" s="7">
        <v>45800.453458055556</v>
      </c>
      <c r="C113" s="8" t="s">
        <v>102</v>
      </c>
      <c r="D113" s="8" t="str">
        <f>UPPER(Form_Responses13[[#This Row],[Nama Lengkap]])</f>
        <v>PUTRI AURA AFIFAH AZZAHRA</v>
      </c>
      <c r="E113" s="8">
        <f>VLOOKUP(Form_Responses13[[#This Row],[Column1]],'Nilai Raport'!$B$2:$D$215,3,0)</f>
        <v>84.846153849999993</v>
      </c>
      <c r="F113" s="8" t="s">
        <v>45</v>
      </c>
      <c r="G113" s="8" t="s">
        <v>91</v>
      </c>
      <c r="H113" s="8">
        <v>5</v>
      </c>
      <c r="I113" s="8">
        <v>5</v>
      </c>
      <c r="J113" s="8">
        <v>3</v>
      </c>
      <c r="K113" s="8">
        <v>3</v>
      </c>
      <c r="L113" s="8">
        <v>3</v>
      </c>
      <c r="M113" s="8">
        <v>2</v>
      </c>
      <c r="N113" s="8">
        <v>4</v>
      </c>
      <c r="O113" s="8">
        <v>3</v>
      </c>
      <c r="P113" s="8">
        <v>4</v>
      </c>
      <c r="Q113" s="8">
        <v>2</v>
      </c>
      <c r="R113" s="8">
        <v>5</v>
      </c>
      <c r="S113" s="8">
        <v>4</v>
      </c>
      <c r="T113" s="8">
        <v>5</v>
      </c>
      <c r="U113" s="8">
        <v>3</v>
      </c>
      <c r="V113" s="8">
        <v>5</v>
      </c>
      <c r="W113" s="8">
        <v>3</v>
      </c>
      <c r="X113" s="8">
        <v>3</v>
      </c>
      <c r="Y113" s="8">
        <v>5</v>
      </c>
      <c r="Z113" s="8">
        <v>5</v>
      </c>
      <c r="AA113" s="8">
        <v>4</v>
      </c>
      <c r="AB113" s="8">
        <v>4</v>
      </c>
      <c r="AC113" s="8">
        <v>5</v>
      </c>
      <c r="AD113" s="8">
        <v>5</v>
      </c>
      <c r="AE113" s="8">
        <v>5</v>
      </c>
      <c r="AF113" s="8">
        <v>4</v>
      </c>
      <c r="AG113" s="8">
        <v>5</v>
      </c>
      <c r="AH113" s="8">
        <v>5</v>
      </c>
      <c r="AI113" s="8">
        <v>5</v>
      </c>
      <c r="AJ113" s="8">
        <v>3</v>
      </c>
      <c r="AK113" s="8">
        <v>5</v>
      </c>
      <c r="AL113" s="8">
        <v>4</v>
      </c>
      <c r="AM113" s="8">
        <v>3</v>
      </c>
      <c r="AN113" s="8">
        <v>5</v>
      </c>
      <c r="AO113" s="8">
        <v>5</v>
      </c>
      <c r="AP113" s="8">
        <v>4</v>
      </c>
      <c r="AQ113" s="8">
        <v>5</v>
      </c>
      <c r="AR113" s="8">
        <v>5</v>
      </c>
      <c r="AS113" s="9">
        <v>5</v>
      </c>
      <c r="AT113">
        <f>SUBTOTAL(9,Form_Responses13[[#This Row],[X1.1]:[Z.9]])</f>
        <v>158</v>
      </c>
    </row>
    <row r="114" spans="2:46" s="25" customFormat="1" ht="12.5" x14ac:dyDescent="0.25">
      <c r="B114" s="26">
        <v>45800.45441539352</v>
      </c>
      <c r="C114" s="27" t="s">
        <v>115</v>
      </c>
      <c r="D114" s="27" t="str">
        <f>UPPER(Form_Responses13[[#This Row],[Nama Lengkap]])</f>
        <v>RAHMALIA USWATUNHASANAH</v>
      </c>
      <c r="E114" s="27">
        <f>VLOOKUP(Form_Responses13[[#This Row],[Column1]],'Nilai Raport'!$B$2:$D$215,3,0)</f>
        <v>84.92307692</v>
      </c>
      <c r="F114" s="27" t="s">
        <v>45</v>
      </c>
      <c r="G114" s="27" t="s">
        <v>91</v>
      </c>
      <c r="H114" s="27">
        <v>4</v>
      </c>
      <c r="I114" s="27">
        <v>4</v>
      </c>
      <c r="J114" s="27">
        <v>4</v>
      </c>
      <c r="K114" s="27">
        <v>3</v>
      </c>
      <c r="L114" s="27">
        <v>4</v>
      </c>
      <c r="M114" s="27">
        <v>2</v>
      </c>
      <c r="N114" s="27">
        <v>4</v>
      </c>
      <c r="O114" s="27">
        <v>3</v>
      </c>
      <c r="P114" s="27">
        <v>4</v>
      </c>
      <c r="Q114" s="27">
        <v>4</v>
      </c>
      <c r="R114" s="27">
        <v>4</v>
      </c>
      <c r="S114" s="27">
        <v>4</v>
      </c>
      <c r="T114" s="27">
        <v>4</v>
      </c>
      <c r="U114" s="27">
        <v>4</v>
      </c>
      <c r="V114" s="27">
        <v>5</v>
      </c>
      <c r="W114" s="27">
        <v>4</v>
      </c>
      <c r="X114" s="27">
        <v>5</v>
      </c>
      <c r="Y114" s="27">
        <v>4</v>
      </c>
      <c r="Z114" s="27">
        <v>4</v>
      </c>
      <c r="AA114" s="27">
        <v>4</v>
      </c>
      <c r="AB114" s="27">
        <v>4</v>
      </c>
      <c r="AC114" s="27">
        <v>4</v>
      </c>
      <c r="AD114" s="27">
        <v>4</v>
      </c>
      <c r="AE114" s="27">
        <v>4</v>
      </c>
      <c r="AF114" s="27">
        <v>4</v>
      </c>
      <c r="AG114" s="27">
        <v>4</v>
      </c>
      <c r="AH114" s="27">
        <v>4</v>
      </c>
      <c r="AI114" s="27">
        <v>4</v>
      </c>
      <c r="AJ114" s="27">
        <v>4</v>
      </c>
      <c r="AK114" s="27">
        <v>4</v>
      </c>
      <c r="AL114" s="27">
        <v>4</v>
      </c>
      <c r="AM114" s="27">
        <v>4</v>
      </c>
      <c r="AN114" s="27">
        <v>4</v>
      </c>
      <c r="AO114" s="27">
        <v>4</v>
      </c>
      <c r="AP114" s="27">
        <v>5</v>
      </c>
      <c r="AQ114" s="27">
        <v>5</v>
      </c>
      <c r="AR114" s="27">
        <v>5</v>
      </c>
      <c r="AS114" s="28">
        <v>5</v>
      </c>
      <c r="AT114" s="25">
        <f>SUBTOTAL(9,Form_Responses13[[#This Row],[X1.1]:[Z.9]])</f>
        <v>154</v>
      </c>
    </row>
    <row r="115" spans="2:46" ht="12.5" x14ac:dyDescent="0.25">
      <c r="B115" s="7">
        <v>45800.452582835649</v>
      </c>
      <c r="C115" s="8" t="s">
        <v>90</v>
      </c>
      <c r="D115" s="8" t="str">
        <f>UPPER(Form_Responses13[[#This Row],[Nama Lengkap]])</f>
        <v>RASYA KHOIRUN AZZAM</v>
      </c>
      <c r="E115" s="8">
        <f>VLOOKUP(Form_Responses13[[#This Row],[Column1]],'Nilai Raport'!$B$2:$D$215,3,0)</f>
        <v>85</v>
      </c>
      <c r="F115" s="8" t="s">
        <v>56</v>
      </c>
      <c r="G115" s="8" t="s">
        <v>91</v>
      </c>
      <c r="H115" s="8">
        <v>4</v>
      </c>
      <c r="I115" s="8">
        <v>4</v>
      </c>
      <c r="J115" s="8">
        <v>4</v>
      </c>
      <c r="K115" s="8">
        <v>4</v>
      </c>
      <c r="L115" s="8">
        <v>4</v>
      </c>
      <c r="M115" s="8">
        <v>4</v>
      </c>
      <c r="N115" s="8">
        <v>4</v>
      </c>
      <c r="O115" s="8">
        <v>4</v>
      </c>
      <c r="P115" s="8">
        <v>4</v>
      </c>
      <c r="Q115" s="8">
        <v>4</v>
      </c>
      <c r="R115" s="8">
        <v>5</v>
      </c>
      <c r="S115" s="8">
        <v>5</v>
      </c>
      <c r="T115" s="8">
        <v>5</v>
      </c>
      <c r="U115" s="8">
        <v>5</v>
      </c>
      <c r="V115" s="8">
        <v>5</v>
      </c>
      <c r="W115" s="8">
        <v>5</v>
      </c>
      <c r="X115" s="8">
        <v>5</v>
      </c>
      <c r="Y115" s="8">
        <v>5</v>
      </c>
      <c r="Z115" s="8">
        <v>5</v>
      </c>
      <c r="AA115" s="8">
        <v>5</v>
      </c>
      <c r="AB115" s="8">
        <v>5</v>
      </c>
      <c r="AC115" s="8">
        <v>5</v>
      </c>
      <c r="AD115" s="8">
        <v>5</v>
      </c>
      <c r="AE115" s="8">
        <v>5</v>
      </c>
      <c r="AF115" s="8">
        <v>5</v>
      </c>
      <c r="AG115" s="8">
        <v>5</v>
      </c>
      <c r="AH115" s="8">
        <v>5</v>
      </c>
      <c r="AI115" s="8">
        <v>5</v>
      </c>
      <c r="AJ115" s="8">
        <v>5</v>
      </c>
      <c r="AK115" s="8">
        <v>4</v>
      </c>
      <c r="AL115" s="8">
        <v>4</v>
      </c>
      <c r="AM115" s="8">
        <v>4</v>
      </c>
      <c r="AN115" s="8">
        <v>4</v>
      </c>
      <c r="AO115" s="8">
        <v>4</v>
      </c>
      <c r="AP115" s="8">
        <v>4</v>
      </c>
      <c r="AQ115" s="8">
        <v>4</v>
      </c>
      <c r="AR115" s="8">
        <v>4</v>
      </c>
      <c r="AS115" s="9">
        <v>4</v>
      </c>
      <c r="AT115">
        <f>SUBTOTAL(9,Form_Responses13[[#This Row],[X1.1]:[Z.9]])</f>
        <v>171</v>
      </c>
    </row>
    <row r="116" spans="2:46" ht="12.5" x14ac:dyDescent="0.25">
      <c r="B116" s="4">
        <v>45800.453279942129</v>
      </c>
      <c r="C116" s="5" t="s">
        <v>100</v>
      </c>
      <c r="D116" s="5" t="str">
        <f>UPPER(Form_Responses13[[#This Row],[Nama Lengkap]])</f>
        <v>RIFAYA MEHERUNISSA NAILAH</v>
      </c>
      <c r="E116" s="5">
        <f>VLOOKUP(Form_Responses13[[#This Row],[Column1]],'Nilai Raport'!$B$2:$D$215,3,0)</f>
        <v>84</v>
      </c>
      <c r="F116" s="5" t="s">
        <v>45</v>
      </c>
      <c r="G116" s="5" t="s">
        <v>91</v>
      </c>
      <c r="H116" s="5">
        <v>3</v>
      </c>
      <c r="I116" s="5">
        <v>3</v>
      </c>
      <c r="J116" s="5">
        <v>4</v>
      </c>
      <c r="K116" s="5">
        <v>2</v>
      </c>
      <c r="L116" s="5">
        <v>3</v>
      </c>
      <c r="M116" s="5">
        <v>1</v>
      </c>
      <c r="N116" s="5">
        <v>3</v>
      </c>
      <c r="O116" s="5">
        <v>5</v>
      </c>
      <c r="P116" s="5">
        <v>5</v>
      </c>
      <c r="Q116" s="5">
        <v>5</v>
      </c>
      <c r="R116" s="5">
        <v>3</v>
      </c>
      <c r="S116" s="5">
        <v>3</v>
      </c>
      <c r="T116" s="5">
        <v>4</v>
      </c>
      <c r="U116" s="5">
        <v>5</v>
      </c>
      <c r="V116" s="5">
        <v>4</v>
      </c>
      <c r="W116" s="5">
        <v>2</v>
      </c>
      <c r="X116" s="5">
        <v>4</v>
      </c>
      <c r="Y116" s="5">
        <v>3</v>
      </c>
      <c r="Z116" s="5">
        <v>4</v>
      </c>
      <c r="AA116" s="5">
        <v>4</v>
      </c>
      <c r="AB116" s="5">
        <v>5</v>
      </c>
      <c r="AC116" s="5">
        <v>4</v>
      </c>
      <c r="AD116" s="5">
        <v>3</v>
      </c>
      <c r="AE116" s="5">
        <v>5</v>
      </c>
      <c r="AF116" s="5">
        <v>4</v>
      </c>
      <c r="AG116" s="5">
        <v>4</v>
      </c>
      <c r="AH116" s="5">
        <v>5</v>
      </c>
      <c r="AI116" s="5">
        <v>4</v>
      </c>
      <c r="AJ116" s="5">
        <v>5</v>
      </c>
      <c r="AK116" s="5">
        <v>5</v>
      </c>
      <c r="AL116" s="5">
        <v>5</v>
      </c>
      <c r="AM116" s="5">
        <v>4</v>
      </c>
      <c r="AN116" s="5">
        <v>4</v>
      </c>
      <c r="AO116" s="5">
        <v>5</v>
      </c>
      <c r="AP116" s="5">
        <v>3</v>
      </c>
      <c r="AQ116" s="5">
        <v>5</v>
      </c>
      <c r="AR116" s="5">
        <v>5</v>
      </c>
      <c r="AS116" s="6">
        <v>3</v>
      </c>
      <c r="AT116">
        <f>SUBTOTAL(9,Form_Responses13[[#This Row],[X1.1]:[Z.9]])</f>
        <v>148</v>
      </c>
    </row>
    <row r="117" spans="2:46" ht="12.5" x14ac:dyDescent="0.25">
      <c r="B117" s="7">
        <v>45800.455903912036</v>
      </c>
      <c r="C117" s="8" t="s">
        <v>619</v>
      </c>
      <c r="D117" s="8" t="str">
        <f>UPPER(Form_Responses13[[#This Row],[Nama Lengkap]])</f>
        <v>RISKA AULIA ROSMAWATI</v>
      </c>
      <c r="E117" s="8">
        <f>VLOOKUP(Form_Responses13[[#This Row],[Column1]],'Nilai Raport'!$B$2:$D$215,3,0)</f>
        <v>83.61538462</v>
      </c>
      <c r="F117" s="8" t="s">
        <v>45</v>
      </c>
      <c r="G117" s="8" t="s">
        <v>91</v>
      </c>
      <c r="H117" s="8">
        <v>4</v>
      </c>
      <c r="I117" s="8">
        <v>5</v>
      </c>
      <c r="J117" s="8">
        <v>5</v>
      </c>
      <c r="K117" s="8">
        <v>3</v>
      </c>
      <c r="L117" s="8">
        <v>3</v>
      </c>
      <c r="M117" s="8">
        <v>4</v>
      </c>
      <c r="N117" s="8">
        <v>4</v>
      </c>
      <c r="O117" s="8">
        <v>4</v>
      </c>
      <c r="P117" s="8">
        <v>4</v>
      </c>
      <c r="Q117" s="8">
        <v>4</v>
      </c>
      <c r="R117" s="8">
        <v>5</v>
      </c>
      <c r="S117" s="8">
        <v>5</v>
      </c>
      <c r="T117" s="8">
        <v>5</v>
      </c>
      <c r="U117" s="8">
        <v>5</v>
      </c>
      <c r="V117" s="8">
        <v>4</v>
      </c>
      <c r="W117" s="8">
        <v>5</v>
      </c>
      <c r="X117" s="8">
        <v>5</v>
      </c>
      <c r="Y117" s="8">
        <v>5</v>
      </c>
      <c r="Z117" s="8">
        <v>5</v>
      </c>
      <c r="AA117" s="8">
        <v>3</v>
      </c>
      <c r="AB117" s="8">
        <v>5</v>
      </c>
      <c r="AC117" s="8">
        <v>5</v>
      </c>
      <c r="AD117" s="8">
        <v>3</v>
      </c>
      <c r="AE117" s="8">
        <v>5</v>
      </c>
      <c r="AF117" s="8">
        <v>5</v>
      </c>
      <c r="AG117" s="8">
        <v>4</v>
      </c>
      <c r="AH117" s="8">
        <v>5</v>
      </c>
      <c r="AI117" s="8">
        <v>3</v>
      </c>
      <c r="AJ117" s="8">
        <v>4</v>
      </c>
      <c r="AK117" s="8">
        <v>3</v>
      </c>
      <c r="AL117" s="8">
        <v>4</v>
      </c>
      <c r="AM117" s="8">
        <v>5</v>
      </c>
      <c r="AN117" s="8">
        <v>5</v>
      </c>
      <c r="AO117" s="8">
        <v>5</v>
      </c>
      <c r="AP117" s="8">
        <v>5</v>
      </c>
      <c r="AQ117" s="8">
        <v>5</v>
      </c>
      <c r="AR117" s="8">
        <v>5</v>
      </c>
      <c r="AS117" s="9">
        <v>5</v>
      </c>
      <c r="AT117">
        <f>SUBTOTAL(9,Form_Responses13[[#This Row],[X1.1]:[Z.9]])</f>
        <v>168</v>
      </c>
    </row>
    <row r="118" spans="2:46" ht="12.5" x14ac:dyDescent="0.25">
      <c r="B118" s="4">
        <v>45800.453169155095</v>
      </c>
      <c r="C118" s="5" t="s">
        <v>620</v>
      </c>
      <c r="D118" s="5" t="str">
        <f>UPPER(Form_Responses13[[#This Row],[Nama Lengkap]])</f>
        <v>SILPI SARIPATUNNISA</v>
      </c>
      <c r="E118" s="5">
        <f>VLOOKUP(Form_Responses13[[#This Row],[Column1]],'Nilai Raport'!$B$2:$D$215,3,0)</f>
        <v>85.46153846</v>
      </c>
      <c r="F118" s="5" t="s">
        <v>45</v>
      </c>
      <c r="G118" s="5" t="s">
        <v>91</v>
      </c>
      <c r="H118" s="5">
        <v>5</v>
      </c>
      <c r="I118" s="5">
        <v>4</v>
      </c>
      <c r="J118" s="5">
        <v>4</v>
      </c>
      <c r="K118" s="5">
        <v>4</v>
      </c>
      <c r="L118" s="5">
        <v>2</v>
      </c>
      <c r="M118" s="5">
        <v>3</v>
      </c>
      <c r="N118" s="5">
        <v>4</v>
      </c>
      <c r="O118" s="5">
        <v>3</v>
      </c>
      <c r="P118" s="5">
        <v>4</v>
      </c>
      <c r="Q118" s="5">
        <v>4</v>
      </c>
      <c r="R118" s="5">
        <v>3</v>
      </c>
      <c r="S118" s="5">
        <v>3</v>
      </c>
      <c r="T118" s="5">
        <v>4</v>
      </c>
      <c r="U118" s="5">
        <v>4</v>
      </c>
      <c r="V118" s="5">
        <v>4</v>
      </c>
      <c r="W118" s="5">
        <v>2</v>
      </c>
      <c r="X118" s="5">
        <v>4</v>
      </c>
      <c r="Y118" s="5">
        <v>3</v>
      </c>
      <c r="Z118" s="5">
        <v>5</v>
      </c>
      <c r="AA118" s="5">
        <v>4</v>
      </c>
      <c r="AB118" s="5">
        <v>5</v>
      </c>
      <c r="AC118" s="5">
        <v>5</v>
      </c>
      <c r="AD118" s="5">
        <v>4</v>
      </c>
      <c r="AE118" s="5">
        <v>5</v>
      </c>
      <c r="AF118" s="5">
        <v>5</v>
      </c>
      <c r="AG118" s="5">
        <v>5</v>
      </c>
      <c r="AH118" s="5">
        <v>5</v>
      </c>
      <c r="AI118" s="5">
        <v>4</v>
      </c>
      <c r="AJ118" s="5">
        <v>5</v>
      </c>
      <c r="AK118" s="5">
        <v>5</v>
      </c>
      <c r="AL118" s="5">
        <v>5</v>
      </c>
      <c r="AM118" s="5">
        <v>3</v>
      </c>
      <c r="AN118" s="5">
        <v>4</v>
      </c>
      <c r="AO118" s="5">
        <v>5</v>
      </c>
      <c r="AP118" s="5">
        <v>5</v>
      </c>
      <c r="AQ118" s="5">
        <v>5</v>
      </c>
      <c r="AR118" s="5">
        <v>5</v>
      </c>
      <c r="AS118" s="6">
        <v>5</v>
      </c>
      <c r="AT118">
        <f>SUBTOTAL(9,Form_Responses13[[#This Row],[X1.1]:[Z.9]])</f>
        <v>158</v>
      </c>
    </row>
    <row r="119" spans="2:46" s="25" customFormat="1" ht="12.5" x14ac:dyDescent="0.25">
      <c r="B119" s="29">
        <v>45800.453553344909</v>
      </c>
      <c r="C119" s="30" t="s">
        <v>106</v>
      </c>
      <c r="D119" s="30" t="str">
        <f>UPPER(Form_Responses13[[#This Row],[Nama Lengkap]])</f>
        <v>SITI ALIFAH BUTSAINAH</v>
      </c>
      <c r="E119" s="30">
        <f>VLOOKUP(Form_Responses13[[#This Row],[Column1]],'Nilai Raport'!$B$2:$D$215,3,0)</f>
        <v>83.769230769999993</v>
      </c>
      <c r="F119" s="30" t="s">
        <v>45</v>
      </c>
      <c r="G119" s="30" t="s">
        <v>91</v>
      </c>
      <c r="H119" s="30">
        <v>3</v>
      </c>
      <c r="I119" s="30">
        <v>3</v>
      </c>
      <c r="J119" s="30">
        <v>3</v>
      </c>
      <c r="K119" s="30">
        <v>2</v>
      </c>
      <c r="L119" s="30">
        <v>2</v>
      </c>
      <c r="M119" s="30">
        <v>3</v>
      </c>
      <c r="N119" s="30">
        <v>4</v>
      </c>
      <c r="O119" s="30">
        <v>2</v>
      </c>
      <c r="P119" s="30">
        <v>3</v>
      </c>
      <c r="Q119" s="30">
        <v>4</v>
      </c>
      <c r="R119" s="30">
        <v>4</v>
      </c>
      <c r="S119" s="30">
        <v>3</v>
      </c>
      <c r="T119" s="30">
        <v>2</v>
      </c>
      <c r="U119" s="30">
        <v>4</v>
      </c>
      <c r="V119" s="30">
        <v>4</v>
      </c>
      <c r="W119" s="30">
        <v>1</v>
      </c>
      <c r="X119" s="30">
        <v>3</v>
      </c>
      <c r="Y119" s="30">
        <v>4</v>
      </c>
      <c r="Z119" s="30">
        <v>4</v>
      </c>
      <c r="AA119" s="30">
        <v>4</v>
      </c>
      <c r="AB119" s="30">
        <v>3</v>
      </c>
      <c r="AC119" s="30">
        <v>4</v>
      </c>
      <c r="AD119" s="30">
        <v>3</v>
      </c>
      <c r="AE119" s="30">
        <v>5</v>
      </c>
      <c r="AF119" s="30">
        <v>4</v>
      </c>
      <c r="AG119" s="30">
        <v>4</v>
      </c>
      <c r="AH119" s="30">
        <v>4</v>
      </c>
      <c r="AI119" s="30">
        <v>3</v>
      </c>
      <c r="AJ119" s="30">
        <v>4</v>
      </c>
      <c r="AK119" s="30">
        <v>4</v>
      </c>
      <c r="AL119" s="30">
        <v>3</v>
      </c>
      <c r="AM119" s="30">
        <v>2</v>
      </c>
      <c r="AN119" s="30">
        <v>4</v>
      </c>
      <c r="AO119" s="30">
        <v>4</v>
      </c>
      <c r="AP119" s="30">
        <v>3</v>
      </c>
      <c r="AQ119" s="30">
        <v>3</v>
      </c>
      <c r="AR119" s="30">
        <v>4</v>
      </c>
      <c r="AS119" s="31">
        <v>4</v>
      </c>
      <c r="AT119" s="25">
        <f>SUBTOTAL(9,Form_Responses13[[#This Row],[X1.1]:[Z.9]])</f>
        <v>127</v>
      </c>
    </row>
    <row r="120" spans="2:46" ht="12.5" x14ac:dyDescent="0.25">
      <c r="B120" s="4">
        <v>45800.454095555557</v>
      </c>
      <c r="C120" s="5" t="s">
        <v>621</v>
      </c>
      <c r="D120" s="5" t="str">
        <f>UPPER(Form_Responses13[[#This Row],[Nama Lengkap]])</f>
        <v>VIRLY OKTAVIA WULANDARI</v>
      </c>
      <c r="E120" s="5">
        <f>VLOOKUP(Form_Responses13[[#This Row],[Column1]],'Nilai Raport'!$B$2:$D$215,3,0)</f>
        <v>85.92307692</v>
      </c>
      <c r="F120" s="5" t="s">
        <v>45</v>
      </c>
      <c r="G120" s="5" t="s">
        <v>91</v>
      </c>
      <c r="H120" s="5">
        <v>3</v>
      </c>
      <c r="I120" s="5">
        <v>5</v>
      </c>
      <c r="J120" s="5">
        <v>5</v>
      </c>
      <c r="K120" s="5">
        <v>5</v>
      </c>
      <c r="L120" s="5">
        <v>3</v>
      </c>
      <c r="M120" s="5">
        <v>3</v>
      </c>
      <c r="N120" s="5">
        <v>3</v>
      </c>
      <c r="O120" s="5">
        <v>4</v>
      </c>
      <c r="P120" s="5">
        <v>5</v>
      </c>
      <c r="Q120" s="5">
        <v>4</v>
      </c>
      <c r="R120" s="5">
        <v>5</v>
      </c>
      <c r="S120" s="5">
        <v>2</v>
      </c>
      <c r="T120" s="5">
        <v>4</v>
      </c>
      <c r="U120" s="5">
        <v>5</v>
      </c>
      <c r="V120" s="5">
        <v>5</v>
      </c>
      <c r="W120" s="5">
        <v>5</v>
      </c>
      <c r="X120" s="5">
        <v>3</v>
      </c>
      <c r="Y120" s="5">
        <v>4</v>
      </c>
      <c r="Z120" s="5">
        <v>5</v>
      </c>
      <c r="AA120" s="5">
        <v>5</v>
      </c>
      <c r="AB120" s="5">
        <v>5</v>
      </c>
      <c r="AC120" s="5">
        <v>5</v>
      </c>
      <c r="AD120" s="5">
        <v>4</v>
      </c>
      <c r="AE120" s="5">
        <v>5</v>
      </c>
      <c r="AF120" s="5">
        <v>5</v>
      </c>
      <c r="AG120" s="5">
        <v>5</v>
      </c>
      <c r="AH120" s="5">
        <v>3</v>
      </c>
      <c r="AI120" s="5">
        <v>3</v>
      </c>
      <c r="AJ120" s="5">
        <v>5</v>
      </c>
      <c r="AK120" s="5">
        <v>5</v>
      </c>
      <c r="AL120" s="5">
        <v>4</v>
      </c>
      <c r="AM120" s="5">
        <v>3</v>
      </c>
      <c r="AN120" s="5">
        <v>5</v>
      </c>
      <c r="AO120" s="5">
        <v>5</v>
      </c>
      <c r="AP120" s="5">
        <v>4</v>
      </c>
      <c r="AQ120" s="5">
        <v>2</v>
      </c>
      <c r="AR120" s="5">
        <v>5</v>
      </c>
      <c r="AS120" s="6">
        <v>5</v>
      </c>
      <c r="AT120">
        <f>SUBTOTAL(9,Form_Responses13[[#This Row],[X1.1]:[Z.9]])</f>
        <v>161</v>
      </c>
    </row>
    <row r="121" spans="2:46" ht="12.5" x14ac:dyDescent="0.25">
      <c r="B121" s="7">
        <v>45800.453931053242</v>
      </c>
      <c r="C121" s="8" t="s">
        <v>109</v>
      </c>
      <c r="D121" s="8" t="str">
        <f>UPPER(Form_Responses13[[#This Row],[Nama Lengkap]])</f>
        <v>ZAFIRA CHOIRUNNISA</v>
      </c>
      <c r="E121" s="8">
        <f>VLOOKUP(Form_Responses13[[#This Row],[Column1]],'Nilai Raport'!$B$2:$D$215,3,0)</f>
        <v>87.38461538</v>
      </c>
      <c r="F121" s="8" t="s">
        <v>45</v>
      </c>
      <c r="G121" s="8" t="s">
        <v>91</v>
      </c>
      <c r="H121" s="8">
        <v>4</v>
      </c>
      <c r="I121" s="8">
        <v>4</v>
      </c>
      <c r="J121" s="8">
        <v>4</v>
      </c>
      <c r="K121" s="8">
        <v>3</v>
      </c>
      <c r="L121" s="8">
        <v>4</v>
      </c>
      <c r="M121" s="8">
        <v>3</v>
      </c>
      <c r="N121" s="8">
        <v>4</v>
      </c>
      <c r="O121" s="8">
        <v>3</v>
      </c>
      <c r="P121" s="8">
        <v>4</v>
      </c>
      <c r="Q121" s="8">
        <v>3</v>
      </c>
      <c r="R121" s="8">
        <v>4</v>
      </c>
      <c r="S121" s="8">
        <v>3</v>
      </c>
      <c r="T121" s="8">
        <v>3</v>
      </c>
      <c r="U121" s="8">
        <v>5</v>
      </c>
      <c r="V121" s="8">
        <v>5</v>
      </c>
      <c r="W121" s="8">
        <v>4</v>
      </c>
      <c r="X121" s="8">
        <v>3</v>
      </c>
      <c r="Y121" s="8">
        <v>4</v>
      </c>
      <c r="Z121" s="8">
        <v>4</v>
      </c>
      <c r="AA121" s="8">
        <v>5</v>
      </c>
      <c r="AB121" s="8">
        <v>5</v>
      </c>
      <c r="AC121" s="8">
        <v>4</v>
      </c>
      <c r="AD121" s="8">
        <v>4</v>
      </c>
      <c r="AE121" s="8">
        <v>4</v>
      </c>
      <c r="AF121" s="8">
        <v>5</v>
      </c>
      <c r="AG121" s="8">
        <v>5</v>
      </c>
      <c r="AH121" s="8">
        <v>4</v>
      </c>
      <c r="AI121" s="8">
        <v>4</v>
      </c>
      <c r="AJ121" s="8">
        <v>4</v>
      </c>
      <c r="AK121" s="8">
        <v>5</v>
      </c>
      <c r="AL121" s="8">
        <v>4</v>
      </c>
      <c r="AM121" s="8">
        <v>4</v>
      </c>
      <c r="AN121" s="8">
        <v>4</v>
      </c>
      <c r="AO121" s="8">
        <v>4</v>
      </c>
      <c r="AP121" s="8">
        <v>4</v>
      </c>
      <c r="AQ121" s="8">
        <v>5</v>
      </c>
      <c r="AR121" s="8">
        <v>5</v>
      </c>
      <c r="AS121" s="9">
        <v>5</v>
      </c>
      <c r="AT121">
        <f>SUBTOTAL(9,Form_Responses13[[#This Row],[X1.1]:[Z.9]])</f>
        <v>155</v>
      </c>
    </row>
    <row r="122" spans="2:46" ht="12.5" x14ac:dyDescent="0.25">
      <c r="B122" s="4">
        <v>45800.446427662042</v>
      </c>
      <c r="C122" s="5" t="s">
        <v>622</v>
      </c>
      <c r="D122" s="5" t="str">
        <f>UPPER(Form_Responses13[[#This Row],[Nama Lengkap]])</f>
        <v>AISYI NUR SYARIFFA</v>
      </c>
      <c r="E122" s="5">
        <f>VLOOKUP(Form_Responses13[[#This Row],[Column1]],'Nilai Raport'!$B$2:$D$215,3,0)</f>
        <v>82</v>
      </c>
      <c r="F122" s="5" t="s">
        <v>45</v>
      </c>
      <c r="G122" s="5" t="s">
        <v>47</v>
      </c>
      <c r="H122" s="5">
        <v>4</v>
      </c>
      <c r="I122" s="5">
        <v>3</v>
      </c>
      <c r="J122" s="5">
        <v>3</v>
      </c>
      <c r="K122" s="5">
        <v>4</v>
      </c>
      <c r="L122" s="5">
        <v>2</v>
      </c>
      <c r="M122" s="5">
        <v>3</v>
      </c>
      <c r="N122" s="5">
        <v>4</v>
      </c>
      <c r="O122" s="5">
        <v>3</v>
      </c>
      <c r="P122" s="5">
        <v>3</v>
      </c>
      <c r="Q122" s="5">
        <v>4</v>
      </c>
      <c r="R122" s="5">
        <v>4</v>
      </c>
      <c r="S122" s="5">
        <v>4</v>
      </c>
      <c r="T122" s="5">
        <v>4</v>
      </c>
      <c r="U122" s="5">
        <v>4</v>
      </c>
      <c r="V122" s="5">
        <v>3</v>
      </c>
      <c r="W122" s="5">
        <v>3</v>
      </c>
      <c r="X122" s="5">
        <v>4</v>
      </c>
      <c r="Y122" s="5">
        <v>3</v>
      </c>
      <c r="Z122" s="5">
        <v>3</v>
      </c>
      <c r="AA122" s="5">
        <v>4</v>
      </c>
      <c r="AB122" s="5">
        <v>4</v>
      </c>
      <c r="AC122" s="5">
        <v>3</v>
      </c>
      <c r="AD122" s="5">
        <v>3</v>
      </c>
      <c r="AE122" s="5">
        <v>4</v>
      </c>
      <c r="AF122" s="5">
        <v>4</v>
      </c>
      <c r="AG122" s="5">
        <v>3</v>
      </c>
      <c r="AH122" s="5">
        <v>4</v>
      </c>
      <c r="AI122" s="5">
        <v>4</v>
      </c>
      <c r="AJ122" s="5">
        <v>4</v>
      </c>
      <c r="AK122" s="5">
        <v>3</v>
      </c>
      <c r="AL122" s="5">
        <v>3</v>
      </c>
      <c r="AM122" s="5">
        <v>3</v>
      </c>
      <c r="AN122" s="5">
        <v>4</v>
      </c>
      <c r="AO122" s="5">
        <v>4</v>
      </c>
      <c r="AP122" s="5">
        <v>4</v>
      </c>
      <c r="AQ122" s="5">
        <v>2</v>
      </c>
      <c r="AR122" s="5">
        <v>3</v>
      </c>
      <c r="AS122" s="6">
        <v>3</v>
      </c>
      <c r="AT122">
        <f>SUBTOTAL(9,Form_Responses13[[#This Row],[X1.1]:[Z.9]])</f>
        <v>131</v>
      </c>
    </row>
    <row r="123" spans="2:46" ht="12.5" x14ac:dyDescent="0.25">
      <c r="B123" s="7">
        <v>45800.446684594906</v>
      </c>
      <c r="C123" s="8" t="s">
        <v>80</v>
      </c>
      <c r="D123" s="8" t="str">
        <f>UPPER(Form_Responses13[[#This Row],[Nama Lengkap]])</f>
        <v>ALMIRA DAMAYANTI</v>
      </c>
      <c r="E123" s="8">
        <f>VLOOKUP(Form_Responses13[[#This Row],[Column1]],'Nilai Raport'!$B$2:$D$215,3,0)</f>
        <v>84.384615384615387</v>
      </c>
      <c r="F123" s="8" t="s">
        <v>45</v>
      </c>
      <c r="G123" s="8" t="s">
        <v>47</v>
      </c>
      <c r="H123" s="8">
        <v>4</v>
      </c>
      <c r="I123" s="8">
        <v>4</v>
      </c>
      <c r="J123" s="8">
        <v>4</v>
      </c>
      <c r="K123" s="8">
        <v>4</v>
      </c>
      <c r="L123" s="8">
        <v>3</v>
      </c>
      <c r="M123" s="8">
        <v>3</v>
      </c>
      <c r="N123" s="8">
        <v>4</v>
      </c>
      <c r="O123" s="8">
        <v>4</v>
      </c>
      <c r="P123" s="8">
        <v>4</v>
      </c>
      <c r="Q123" s="8">
        <v>3</v>
      </c>
      <c r="R123" s="8">
        <v>4</v>
      </c>
      <c r="S123" s="8">
        <v>3</v>
      </c>
      <c r="T123" s="8">
        <v>3</v>
      </c>
      <c r="U123" s="8">
        <v>4</v>
      </c>
      <c r="V123" s="8">
        <v>4</v>
      </c>
      <c r="W123" s="8">
        <v>3</v>
      </c>
      <c r="X123" s="8">
        <v>4</v>
      </c>
      <c r="Y123" s="8">
        <v>3</v>
      </c>
      <c r="Z123" s="8">
        <v>4</v>
      </c>
      <c r="AA123" s="8">
        <v>4</v>
      </c>
      <c r="AB123" s="8">
        <v>3</v>
      </c>
      <c r="AC123" s="8">
        <v>3</v>
      </c>
      <c r="AD123" s="8">
        <v>3</v>
      </c>
      <c r="AE123" s="8">
        <v>4</v>
      </c>
      <c r="AF123" s="8">
        <v>4</v>
      </c>
      <c r="AG123" s="8">
        <v>4</v>
      </c>
      <c r="AH123" s="8">
        <v>4</v>
      </c>
      <c r="AI123" s="8">
        <v>3</v>
      </c>
      <c r="AJ123" s="8">
        <v>4</v>
      </c>
      <c r="AK123" s="8">
        <v>4</v>
      </c>
      <c r="AL123" s="8">
        <v>3</v>
      </c>
      <c r="AM123" s="8">
        <v>3</v>
      </c>
      <c r="AN123" s="8">
        <v>3</v>
      </c>
      <c r="AO123" s="8">
        <v>3</v>
      </c>
      <c r="AP123" s="8">
        <v>3</v>
      </c>
      <c r="AQ123" s="8">
        <v>4</v>
      </c>
      <c r="AR123" s="8">
        <v>4</v>
      </c>
      <c r="AS123" s="9">
        <v>4</v>
      </c>
      <c r="AT123">
        <f>SUBTOTAL(9,Form_Responses13[[#This Row],[X1.1]:[Z.9]])</f>
        <v>136</v>
      </c>
    </row>
    <row r="124" spans="2:46" ht="12.5" x14ac:dyDescent="0.25">
      <c r="B124" s="4">
        <v>45800.446392245372</v>
      </c>
      <c r="C124" s="5" t="s">
        <v>623</v>
      </c>
      <c r="D124" s="5" t="str">
        <f>UPPER(Form_Responses13[[#This Row],[Nama Lengkap]])</f>
        <v>ANINDYA SANDI AL RAJABBANI</v>
      </c>
      <c r="E124" s="5">
        <f>VLOOKUP(Form_Responses13[[#This Row],[Column1]],'Nilai Raport'!$B$2:$D$215,3,0)</f>
        <v>84.07692307692308</v>
      </c>
      <c r="F124" s="5" t="s">
        <v>56</v>
      </c>
      <c r="G124" s="5" t="s">
        <v>47</v>
      </c>
      <c r="H124" s="5">
        <v>3</v>
      </c>
      <c r="I124" s="5">
        <v>3</v>
      </c>
      <c r="J124" s="5">
        <v>3</v>
      </c>
      <c r="K124" s="5">
        <v>3</v>
      </c>
      <c r="L124" s="5">
        <v>3</v>
      </c>
      <c r="M124" s="5">
        <v>2</v>
      </c>
      <c r="N124" s="5">
        <v>2</v>
      </c>
      <c r="O124" s="5">
        <v>3</v>
      </c>
      <c r="P124" s="5">
        <v>4</v>
      </c>
      <c r="Q124" s="5">
        <v>5</v>
      </c>
      <c r="R124" s="5">
        <v>4</v>
      </c>
      <c r="S124" s="5">
        <v>1</v>
      </c>
      <c r="T124" s="5">
        <v>4</v>
      </c>
      <c r="U124" s="5">
        <v>5</v>
      </c>
      <c r="V124" s="5">
        <v>4</v>
      </c>
      <c r="W124" s="5">
        <v>3</v>
      </c>
      <c r="X124" s="5">
        <v>4</v>
      </c>
      <c r="Y124" s="5">
        <v>4</v>
      </c>
      <c r="Z124" s="5">
        <v>4</v>
      </c>
      <c r="AA124" s="5">
        <v>5</v>
      </c>
      <c r="AB124" s="5">
        <v>3</v>
      </c>
      <c r="AC124" s="5">
        <v>5</v>
      </c>
      <c r="AD124" s="5">
        <v>5</v>
      </c>
      <c r="AE124" s="5">
        <v>5</v>
      </c>
      <c r="AF124" s="5">
        <v>5</v>
      </c>
      <c r="AG124" s="5">
        <v>3</v>
      </c>
      <c r="AH124" s="5">
        <v>4</v>
      </c>
      <c r="AI124" s="5">
        <v>4</v>
      </c>
      <c r="AJ124" s="5">
        <v>5</v>
      </c>
      <c r="AK124" s="5">
        <v>4</v>
      </c>
      <c r="AL124" s="5">
        <v>3</v>
      </c>
      <c r="AM124" s="5">
        <v>3</v>
      </c>
      <c r="AN124" s="5">
        <v>4</v>
      </c>
      <c r="AO124" s="5">
        <v>3</v>
      </c>
      <c r="AP124" s="5">
        <v>4</v>
      </c>
      <c r="AQ124" s="5">
        <v>5</v>
      </c>
      <c r="AR124" s="5">
        <v>5</v>
      </c>
      <c r="AS124" s="6">
        <v>5</v>
      </c>
      <c r="AT124">
        <f>SUBTOTAL(9,Form_Responses13[[#This Row],[X1.1]:[Z.9]])</f>
        <v>144</v>
      </c>
    </row>
    <row r="125" spans="2:46" s="25" customFormat="1" ht="12.5" x14ac:dyDescent="0.25">
      <c r="B125" s="29">
        <v>45800.446745972222</v>
      </c>
      <c r="C125" s="30" t="s">
        <v>81</v>
      </c>
      <c r="D125" s="30" t="str">
        <f>UPPER(Form_Responses13[[#This Row],[Nama Lengkap]])</f>
        <v>ARMELIA CAHYANI</v>
      </c>
      <c r="E125" s="30">
        <f>VLOOKUP(Form_Responses13[[#This Row],[Column1]],'Nilai Raport'!$B$2:$D$215,3,0)</f>
        <v>82.230769230769226</v>
      </c>
      <c r="F125" s="30" t="s">
        <v>45</v>
      </c>
      <c r="G125" s="30" t="s">
        <v>47</v>
      </c>
      <c r="H125" s="30">
        <v>5</v>
      </c>
      <c r="I125" s="30">
        <v>4</v>
      </c>
      <c r="J125" s="30">
        <v>4</v>
      </c>
      <c r="K125" s="30">
        <v>4</v>
      </c>
      <c r="L125" s="30">
        <v>3</v>
      </c>
      <c r="M125" s="30">
        <v>3</v>
      </c>
      <c r="N125" s="30">
        <v>4</v>
      </c>
      <c r="O125" s="30">
        <v>4</v>
      </c>
      <c r="P125" s="30">
        <v>4</v>
      </c>
      <c r="Q125" s="30">
        <v>3</v>
      </c>
      <c r="R125" s="30">
        <v>4</v>
      </c>
      <c r="S125" s="30">
        <v>4</v>
      </c>
      <c r="T125" s="30">
        <v>4</v>
      </c>
      <c r="U125" s="30">
        <v>3</v>
      </c>
      <c r="V125" s="30">
        <v>3</v>
      </c>
      <c r="W125" s="30">
        <v>3</v>
      </c>
      <c r="X125" s="30">
        <v>4</v>
      </c>
      <c r="Y125" s="30">
        <v>3</v>
      </c>
      <c r="Z125" s="30">
        <v>3</v>
      </c>
      <c r="AA125" s="30">
        <v>3</v>
      </c>
      <c r="AB125" s="30">
        <v>4</v>
      </c>
      <c r="AC125" s="30">
        <v>3</v>
      </c>
      <c r="AD125" s="30">
        <v>3</v>
      </c>
      <c r="AE125" s="30">
        <v>3</v>
      </c>
      <c r="AF125" s="30">
        <v>3</v>
      </c>
      <c r="AG125" s="30">
        <v>4</v>
      </c>
      <c r="AH125" s="30">
        <v>4</v>
      </c>
      <c r="AI125" s="30">
        <v>4</v>
      </c>
      <c r="AJ125" s="30">
        <v>4</v>
      </c>
      <c r="AK125" s="30">
        <v>4</v>
      </c>
      <c r="AL125" s="30">
        <v>3</v>
      </c>
      <c r="AM125" s="30">
        <v>4</v>
      </c>
      <c r="AN125" s="30">
        <v>4</v>
      </c>
      <c r="AO125" s="30">
        <v>4</v>
      </c>
      <c r="AP125" s="30">
        <v>3</v>
      </c>
      <c r="AQ125" s="30">
        <v>4</v>
      </c>
      <c r="AR125" s="30">
        <v>4</v>
      </c>
      <c r="AS125" s="31">
        <v>4</v>
      </c>
      <c r="AT125" s="25">
        <f>SUBTOTAL(9,Form_Responses13[[#This Row],[X1.1]:[Z.9]])</f>
        <v>138</v>
      </c>
    </row>
    <row r="126" spans="2:46" ht="12.5" x14ac:dyDescent="0.25">
      <c r="B126" s="4">
        <v>45800.446071284721</v>
      </c>
      <c r="C126" s="5" t="s">
        <v>624</v>
      </c>
      <c r="D126" s="5" t="str">
        <f>UPPER(Form_Responses13[[#This Row],[Nama Lengkap]])</f>
        <v>AUREL KANIA PUTRI</v>
      </c>
      <c r="E126" s="5">
        <f>VLOOKUP(Form_Responses13[[#This Row],[Column1]],'Nilai Raport'!$B$2:$D$215,3,0)</f>
        <v>82.769230769230774</v>
      </c>
      <c r="F126" s="5" t="s">
        <v>45</v>
      </c>
      <c r="G126" s="5" t="s">
        <v>47</v>
      </c>
      <c r="H126" s="5">
        <v>4</v>
      </c>
      <c r="I126" s="5">
        <v>4</v>
      </c>
      <c r="J126" s="5">
        <v>4</v>
      </c>
      <c r="K126" s="5">
        <v>3</v>
      </c>
      <c r="L126" s="5">
        <v>3</v>
      </c>
      <c r="M126" s="5">
        <v>4</v>
      </c>
      <c r="N126" s="5">
        <v>5</v>
      </c>
      <c r="O126" s="5">
        <v>4</v>
      </c>
      <c r="P126" s="5">
        <v>4</v>
      </c>
      <c r="Q126" s="5">
        <v>3</v>
      </c>
      <c r="R126" s="5">
        <v>3</v>
      </c>
      <c r="S126" s="5">
        <v>3</v>
      </c>
      <c r="T126" s="5">
        <v>2</v>
      </c>
      <c r="U126" s="5">
        <v>3</v>
      </c>
      <c r="V126" s="5">
        <v>4</v>
      </c>
      <c r="W126" s="5">
        <v>3</v>
      </c>
      <c r="X126" s="5">
        <v>4</v>
      </c>
      <c r="Y126" s="5">
        <v>2</v>
      </c>
      <c r="Z126" s="5">
        <v>4</v>
      </c>
      <c r="AA126" s="5">
        <v>3</v>
      </c>
      <c r="AB126" s="5">
        <v>3</v>
      </c>
      <c r="AC126" s="5">
        <v>4</v>
      </c>
      <c r="AD126" s="5">
        <v>3</v>
      </c>
      <c r="AE126" s="5">
        <v>4</v>
      </c>
      <c r="AF126" s="5">
        <v>4</v>
      </c>
      <c r="AG126" s="5">
        <v>4</v>
      </c>
      <c r="AH126" s="5">
        <v>4</v>
      </c>
      <c r="AI126" s="5">
        <v>3</v>
      </c>
      <c r="AJ126" s="5">
        <v>5</v>
      </c>
      <c r="AK126" s="5">
        <v>4</v>
      </c>
      <c r="AL126" s="5">
        <v>4</v>
      </c>
      <c r="AM126" s="5">
        <v>4</v>
      </c>
      <c r="AN126" s="5">
        <v>5</v>
      </c>
      <c r="AO126" s="5">
        <v>3</v>
      </c>
      <c r="AP126" s="5">
        <v>4</v>
      </c>
      <c r="AQ126" s="5">
        <v>3</v>
      </c>
      <c r="AR126" s="5">
        <v>5</v>
      </c>
      <c r="AS126" s="6">
        <v>5</v>
      </c>
      <c r="AT126">
        <f>SUBTOTAL(9,Form_Responses13[[#This Row],[X1.1]:[Z.9]])</f>
        <v>140</v>
      </c>
    </row>
    <row r="127" spans="2:46" ht="12.5" x14ac:dyDescent="0.25">
      <c r="B127" s="7">
        <v>45800.446230856483</v>
      </c>
      <c r="C127" s="8" t="s">
        <v>625</v>
      </c>
      <c r="D127" s="8" t="str">
        <f>UPPER(Form_Responses13[[#This Row],[Nama Lengkap]])</f>
        <v>BALQIS NUR HIDAYAH</v>
      </c>
      <c r="E127" s="8">
        <f>VLOOKUP(Form_Responses13[[#This Row],[Column1]],'Nilai Raport'!$B$2:$D$215,3,0)</f>
        <v>81.307692307692307</v>
      </c>
      <c r="F127" s="8" t="s">
        <v>45</v>
      </c>
      <c r="G127" s="8" t="s">
        <v>47</v>
      </c>
      <c r="H127" s="8">
        <v>3</v>
      </c>
      <c r="I127" s="8">
        <v>3</v>
      </c>
      <c r="J127" s="8">
        <v>4</v>
      </c>
      <c r="K127" s="8">
        <v>4</v>
      </c>
      <c r="L127" s="8">
        <v>2</v>
      </c>
      <c r="M127" s="8">
        <v>2</v>
      </c>
      <c r="N127" s="8">
        <v>4</v>
      </c>
      <c r="O127" s="8">
        <v>3</v>
      </c>
      <c r="P127" s="8">
        <v>4</v>
      </c>
      <c r="Q127" s="8">
        <v>4</v>
      </c>
      <c r="R127" s="8">
        <v>3</v>
      </c>
      <c r="S127" s="8">
        <v>3</v>
      </c>
      <c r="T127" s="8">
        <v>4</v>
      </c>
      <c r="U127" s="8">
        <v>4</v>
      </c>
      <c r="V127" s="8">
        <v>4</v>
      </c>
      <c r="W127" s="8">
        <v>3</v>
      </c>
      <c r="X127" s="8">
        <v>3</v>
      </c>
      <c r="Y127" s="8">
        <v>3</v>
      </c>
      <c r="Z127" s="8">
        <v>3</v>
      </c>
      <c r="AA127" s="8">
        <v>4</v>
      </c>
      <c r="AB127" s="8">
        <v>4</v>
      </c>
      <c r="AC127" s="8">
        <v>4</v>
      </c>
      <c r="AD127" s="8">
        <v>3</v>
      </c>
      <c r="AE127" s="8">
        <v>4</v>
      </c>
      <c r="AF127" s="8">
        <v>4</v>
      </c>
      <c r="AG127" s="8">
        <v>3</v>
      </c>
      <c r="AH127" s="8">
        <v>4</v>
      </c>
      <c r="AI127" s="8">
        <v>4</v>
      </c>
      <c r="AJ127" s="8">
        <v>4</v>
      </c>
      <c r="AK127" s="8">
        <v>4</v>
      </c>
      <c r="AL127" s="8">
        <v>3</v>
      </c>
      <c r="AM127" s="8">
        <v>3</v>
      </c>
      <c r="AN127" s="8">
        <v>4</v>
      </c>
      <c r="AO127" s="8">
        <v>4</v>
      </c>
      <c r="AP127" s="8">
        <v>3</v>
      </c>
      <c r="AQ127" s="8">
        <v>4</v>
      </c>
      <c r="AR127" s="8">
        <v>4</v>
      </c>
      <c r="AS127" s="9">
        <v>4</v>
      </c>
      <c r="AT127">
        <f>SUBTOTAL(9,Form_Responses13[[#This Row],[X1.1]:[Z.9]])</f>
        <v>134</v>
      </c>
    </row>
    <row r="128" spans="2:46" s="25" customFormat="1" ht="12.5" x14ac:dyDescent="0.25">
      <c r="B128" s="26">
        <v>45800.445695115741</v>
      </c>
      <c r="C128" s="27" t="s">
        <v>65</v>
      </c>
      <c r="D128" s="27" t="str">
        <f>UPPER(Form_Responses13[[#This Row],[Nama Lengkap]])</f>
        <v>BILQIS ASMA NURLAELA</v>
      </c>
      <c r="E128" s="27">
        <f>VLOOKUP(Form_Responses13[[#This Row],[Column1]],'Nilai Raport'!$B$2:$D$215,3,0)</f>
        <v>82.307692307692307</v>
      </c>
      <c r="F128" s="27" t="s">
        <v>45</v>
      </c>
      <c r="G128" s="27" t="s">
        <v>47</v>
      </c>
      <c r="H128" s="27">
        <v>3</v>
      </c>
      <c r="I128" s="27">
        <v>4</v>
      </c>
      <c r="J128" s="27">
        <v>4</v>
      </c>
      <c r="K128" s="27">
        <v>2</v>
      </c>
      <c r="L128" s="27">
        <v>2</v>
      </c>
      <c r="M128" s="27">
        <v>2</v>
      </c>
      <c r="N128" s="27">
        <v>2</v>
      </c>
      <c r="O128" s="27">
        <v>2</v>
      </c>
      <c r="P128" s="27">
        <v>4</v>
      </c>
      <c r="Q128" s="27">
        <v>2</v>
      </c>
      <c r="R128" s="27">
        <v>4</v>
      </c>
      <c r="S128" s="27">
        <v>4</v>
      </c>
      <c r="T128" s="27">
        <v>3</v>
      </c>
      <c r="U128" s="27">
        <v>4</v>
      </c>
      <c r="V128" s="27">
        <v>4</v>
      </c>
      <c r="W128" s="27">
        <v>4</v>
      </c>
      <c r="X128" s="27">
        <v>4</v>
      </c>
      <c r="Y128" s="27">
        <v>4</v>
      </c>
      <c r="Z128" s="27">
        <v>4</v>
      </c>
      <c r="AA128" s="27">
        <v>4</v>
      </c>
      <c r="AB128" s="27">
        <v>4</v>
      </c>
      <c r="AC128" s="27">
        <v>4</v>
      </c>
      <c r="AD128" s="27">
        <v>4</v>
      </c>
      <c r="AE128" s="27">
        <v>4</v>
      </c>
      <c r="AF128" s="27">
        <v>4</v>
      </c>
      <c r="AG128" s="27">
        <v>4</v>
      </c>
      <c r="AH128" s="27">
        <v>4</v>
      </c>
      <c r="AI128" s="27">
        <v>4</v>
      </c>
      <c r="AJ128" s="27">
        <v>4</v>
      </c>
      <c r="AK128" s="27">
        <v>4</v>
      </c>
      <c r="AL128" s="27">
        <v>3</v>
      </c>
      <c r="AM128" s="27">
        <v>4</v>
      </c>
      <c r="AN128" s="27">
        <v>4</v>
      </c>
      <c r="AO128" s="27">
        <v>4</v>
      </c>
      <c r="AP128" s="27">
        <v>4</v>
      </c>
      <c r="AQ128" s="27">
        <v>4</v>
      </c>
      <c r="AR128" s="27">
        <v>4</v>
      </c>
      <c r="AS128" s="28">
        <v>4</v>
      </c>
      <c r="AT128" s="25">
        <f>SUBTOTAL(9,Form_Responses13[[#This Row],[X1.1]:[Z.9]])</f>
        <v>137</v>
      </c>
    </row>
    <row r="129" spans="2:46" ht="12.5" x14ac:dyDescent="0.25">
      <c r="B129" s="7">
        <v>45800.445303414352</v>
      </c>
      <c r="C129" s="8" t="s">
        <v>60</v>
      </c>
      <c r="D129" s="8" t="str">
        <f>UPPER(Form_Responses13[[#This Row],[Nama Lengkap]])</f>
        <v>BUNGA AZ-ZAHRA AULIA</v>
      </c>
      <c r="E129" s="8">
        <f>VLOOKUP(Form_Responses13[[#This Row],[Column1]],'Nilai Raport'!$B$2:$D$215,3,0)</f>
        <v>81.538461538461533</v>
      </c>
      <c r="F129" s="8" t="s">
        <v>45</v>
      </c>
      <c r="G129" s="8" t="s">
        <v>47</v>
      </c>
      <c r="H129" s="8">
        <v>4</v>
      </c>
      <c r="I129" s="8">
        <v>4</v>
      </c>
      <c r="J129" s="8">
        <v>3</v>
      </c>
      <c r="K129" s="8">
        <v>3</v>
      </c>
      <c r="L129" s="8">
        <v>3</v>
      </c>
      <c r="M129" s="8">
        <v>4</v>
      </c>
      <c r="N129" s="8">
        <v>4</v>
      </c>
      <c r="O129" s="8">
        <v>3</v>
      </c>
      <c r="P129" s="8">
        <v>3</v>
      </c>
      <c r="Q129" s="8">
        <v>3</v>
      </c>
      <c r="R129" s="8">
        <v>4</v>
      </c>
      <c r="S129" s="8">
        <v>4</v>
      </c>
      <c r="T129" s="8">
        <v>4</v>
      </c>
      <c r="U129" s="8">
        <v>4</v>
      </c>
      <c r="V129" s="8">
        <v>4</v>
      </c>
      <c r="W129" s="8">
        <v>4</v>
      </c>
      <c r="X129" s="8">
        <v>4</v>
      </c>
      <c r="Y129" s="8">
        <v>5</v>
      </c>
      <c r="Z129" s="8">
        <v>4</v>
      </c>
      <c r="AA129" s="8">
        <v>4</v>
      </c>
      <c r="AB129" s="8">
        <v>4</v>
      </c>
      <c r="AC129" s="8">
        <v>4</v>
      </c>
      <c r="AD129" s="8">
        <v>4</v>
      </c>
      <c r="AE129" s="8">
        <v>5</v>
      </c>
      <c r="AF129" s="8">
        <v>4</v>
      </c>
      <c r="AG129" s="8">
        <v>4</v>
      </c>
      <c r="AH129" s="8">
        <v>3</v>
      </c>
      <c r="AI129" s="8">
        <v>3</v>
      </c>
      <c r="AJ129" s="8">
        <v>3</v>
      </c>
      <c r="AK129" s="8">
        <v>4</v>
      </c>
      <c r="AL129" s="8">
        <v>4</v>
      </c>
      <c r="AM129" s="8">
        <v>4</v>
      </c>
      <c r="AN129" s="8">
        <v>4</v>
      </c>
      <c r="AO129" s="8">
        <v>4</v>
      </c>
      <c r="AP129" s="8">
        <v>4</v>
      </c>
      <c r="AQ129" s="8">
        <v>5</v>
      </c>
      <c r="AR129" s="8">
        <v>4</v>
      </c>
      <c r="AS129" s="9">
        <v>4</v>
      </c>
      <c r="AT129">
        <f>SUBTOTAL(9,Form_Responses13[[#This Row],[X1.1]:[Z.9]])</f>
        <v>146</v>
      </c>
    </row>
    <row r="130" spans="2:46" s="25" customFormat="1" ht="12.5" x14ac:dyDescent="0.25">
      <c r="B130" s="26">
        <v>45800.446137222221</v>
      </c>
      <c r="C130" s="27" t="s">
        <v>72</v>
      </c>
      <c r="D130" s="27" t="str">
        <f>UPPER(Form_Responses13[[#This Row],[Nama Lengkap]])</f>
        <v>DIANTI FADILAH</v>
      </c>
      <c r="E130" s="27">
        <f>VLOOKUP(Form_Responses13[[#This Row],[Column1]],'Nilai Raport'!$B$2:$D$215,3,0)</f>
        <v>82.230769230769226</v>
      </c>
      <c r="F130" s="27" t="s">
        <v>45</v>
      </c>
      <c r="G130" s="27" t="s">
        <v>47</v>
      </c>
      <c r="H130" s="27">
        <v>3</v>
      </c>
      <c r="I130" s="27">
        <v>3</v>
      </c>
      <c r="J130" s="27">
        <v>3</v>
      </c>
      <c r="K130" s="27">
        <v>3</v>
      </c>
      <c r="L130" s="27">
        <v>4</v>
      </c>
      <c r="M130" s="27">
        <v>3</v>
      </c>
      <c r="N130" s="27">
        <v>3</v>
      </c>
      <c r="O130" s="27">
        <v>3</v>
      </c>
      <c r="P130" s="27">
        <v>3</v>
      </c>
      <c r="Q130" s="27">
        <v>3</v>
      </c>
      <c r="R130" s="27">
        <v>4</v>
      </c>
      <c r="S130" s="27">
        <v>3</v>
      </c>
      <c r="T130" s="27">
        <v>3</v>
      </c>
      <c r="U130" s="27">
        <v>3</v>
      </c>
      <c r="V130" s="27">
        <v>3</v>
      </c>
      <c r="W130" s="27">
        <v>3</v>
      </c>
      <c r="X130" s="27">
        <v>3</v>
      </c>
      <c r="Y130" s="27">
        <v>3</v>
      </c>
      <c r="Z130" s="27">
        <v>3</v>
      </c>
      <c r="AA130" s="27">
        <v>3</v>
      </c>
      <c r="AB130" s="27">
        <v>3</v>
      </c>
      <c r="AC130" s="27">
        <v>3</v>
      </c>
      <c r="AD130" s="27">
        <v>3</v>
      </c>
      <c r="AE130" s="27">
        <v>3</v>
      </c>
      <c r="AF130" s="27">
        <v>3</v>
      </c>
      <c r="AG130" s="27">
        <v>3</v>
      </c>
      <c r="AH130" s="27">
        <v>3</v>
      </c>
      <c r="AI130" s="27">
        <v>3</v>
      </c>
      <c r="AJ130" s="27">
        <v>3</v>
      </c>
      <c r="AK130" s="27">
        <v>3</v>
      </c>
      <c r="AL130" s="27">
        <v>3</v>
      </c>
      <c r="AM130" s="27">
        <v>3</v>
      </c>
      <c r="AN130" s="27">
        <v>3</v>
      </c>
      <c r="AO130" s="27">
        <v>3</v>
      </c>
      <c r="AP130" s="27">
        <v>3</v>
      </c>
      <c r="AQ130" s="27">
        <v>3</v>
      </c>
      <c r="AR130" s="27">
        <v>3</v>
      </c>
      <c r="AS130" s="28">
        <v>3</v>
      </c>
      <c r="AT130" s="25">
        <f>SUBTOTAL(9,Form_Responses13[[#This Row],[X1.1]:[Z.9]])</f>
        <v>116</v>
      </c>
    </row>
    <row r="131" spans="2:46" ht="12.5" x14ac:dyDescent="0.25">
      <c r="B131" s="7">
        <v>45800.446557511576</v>
      </c>
      <c r="C131" s="8" t="s">
        <v>626</v>
      </c>
      <c r="D131" s="8" t="str">
        <f>UPPER(Form_Responses13[[#This Row],[Nama Lengkap]])</f>
        <v>FATHIYAH ZAHRAHTUSITTA</v>
      </c>
      <c r="E131" s="8">
        <f>VLOOKUP(Form_Responses13[[#This Row],[Column1]],'Nilai Raport'!$B$2:$D$215,3,0)</f>
        <v>82.538461538461533</v>
      </c>
      <c r="F131" s="8" t="s">
        <v>45</v>
      </c>
      <c r="G131" s="8" t="s">
        <v>47</v>
      </c>
      <c r="H131" s="8">
        <v>4</v>
      </c>
      <c r="I131" s="8">
        <v>5</v>
      </c>
      <c r="J131" s="8">
        <v>5</v>
      </c>
      <c r="K131" s="8">
        <v>5</v>
      </c>
      <c r="L131" s="8">
        <v>3</v>
      </c>
      <c r="M131" s="8">
        <v>3</v>
      </c>
      <c r="N131" s="8">
        <v>4</v>
      </c>
      <c r="O131" s="8">
        <v>4</v>
      </c>
      <c r="P131" s="8">
        <v>4</v>
      </c>
      <c r="Q131" s="8">
        <v>3</v>
      </c>
      <c r="R131" s="8">
        <v>5</v>
      </c>
      <c r="S131" s="8">
        <v>5</v>
      </c>
      <c r="T131" s="8">
        <v>3</v>
      </c>
      <c r="U131" s="8">
        <v>4</v>
      </c>
      <c r="V131" s="8">
        <v>4</v>
      </c>
      <c r="W131" s="8">
        <v>5</v>
      </c>
      <c r="X131" s="8">
        <v>4</v>
      </c>
      <c r="Y131" s="8">
        <v>5</v>
      </c>
      <c r="Z131" s="8">
        <v>4</v>
      </c>
      <c r="AA131" s="8">
        <v>5</v>
      </c>
      <c r="AB131" s="8">
        <v>5</v>
      </c>
      <c r="AC131" s="8">
        <v>3</v>
      </c>
      <c r="AD131" s="8">
        <v>4</v>
      </c>
      <c r="AE131" s="8">
        <v>5</v>
      </c>
      <c r="AF131" s="8">
        <v>4</v>
      </c>
      <c r="AG131" s="8">
        <v>4</v>
      </c>
      <c r="AH131" s="8">
        <v>4</v>
      </c>
      <c r="AI131" s="8">
        <v>4</v>
      </c>
      <c r="AJ131" s="8">
        <v>5</v>
      </c>
      <c r="AK131" s="8">
        <v>5</v>
      </c>
      <c r="AL131" s="8">
        <v>5</v>
      </c>
      <c r="AM131" s="8">
        <v>5</v>
      </c>
      <c r="AN131" s="8">
        <v>5</v>
      </c>
      <c r="AO131" s="8">
        <v>5</v>
      </c>
      <c r="AP131" s="8">
        <v>5</v>
      </c>
      <c r="AQ131" s="8">
        <v>5</v>
      </c>
      <c r="AR131" s="8">
        <v>5</v>
      </c>
      <c r="AS131" s="9">
        <v>5</v>
      </c>
      <c r="AT131">
        <f>SUBTOTAL(9,Form_Responses13[[#This Row],[X1.1]:[Z.9]])</f>
        <v>167</v>
      </c>
    </row>
    <row r="132" spans="2:46" ht="12.5" x14ac:dyDescent="0.25">
      <c r="B132" s="4">
        <v>45800.444923692128</v>
      </c>
      <c r="C132" s="5" t="s">
        <v>57</v>
      </c>
      <c r="D132" s="5" t="str">
        <f>UPPER(Form_Responses13[[#This Row],[Nama Lengkap]])</f>
        <v>GADING SEKAR MIANDRA</v>
      </c>
      <c r="E132" s="5">
        <f>VLOOKUP(Form_Responses13[[#This Row],[Column1]],'Nilai Raport'!$B$2:$D$215,3,0)</f>
        <v>82.384615384615387</v>
      </c>
      <c r="F132" s="5" t="s">
        <v>45</v>
      </c>
      <c r="G132" s="5" t="s">
        <v>47</v>
      </c>
      <c r="H132" s="5">
        <v>5</v>
      </c>
      <c r="I132" s="5">
        <v>4</v>
      </c>
      <c r="J132" s="5">
        <v>3</v>
      </c>
      <c r="K132" s="5">
        <v>5</v>
      </c>
      <c r="L132" s="5">
        <v>2</v>
      </c>
      <c r="M132" s="5">
        <v>2</v>
      </c>
      <c r="N132" s="5">
        <v>4</v>
      </c>
      <c r="O132" s="5">
        <v>3</v>
      </c>
      <c r="P132" s="5">
        <v>3</v>
      </c>
      <c r="Q132" s="5">
        <v>5</v>
      </c>
      <c r="R132" s="5">
        <v>4</v>
      </c>
      <c r="S132" s="5">
        <v>3</v>
      </c>
      <c r="T132" s="5">
        <v>2</v>
      </c>
      <c r="U132" s="5">
        <v>5</v>
      </c>
      <c r="V132" s="5">
        <v>5</v>
      </c>
      <c r="W132" s="5">
        <v>3</v>
      </c>
      <c r="X132" s="5">
        <v>4</v>
      </c>
      <c r="Y132" s="5">
        <v>4</v>
      </c>
      <c r="Z132" s="5">
        <v>5</v>
      </c>
      <c r="AA132" s="5">
        <v>5</v>
      </c>
      <c r="AB132" s="5">
        <v>4</v>
      </c>
      <c r="AC132" s="5">
        <v>5</v>
      </c>
      <c r="AD132" s="5">
        <v>4</v>
      </c>
      <c r="AE132" s="5">
        <v>5</v>
      </c>
      <c r="AF132" s="5">
        <v>5</v>
      </c>
      <c r="AG132" s="5">
        <v>4</v>
      </c>
      <c r="AH132" s="5">
        <v>4</v>
      </c>
      <c r="AI132" s="5">
        <v>3</v>
      </c>
      <c r="AJ132" s="5">
        <v>5</v>
      </c>
      <c r="AK132" s="5">
        <v>4</v>
      </c>
      <c r="AL132" s="5">
        <v>4</v>
      </c>
      <c r="AM132" s="5">
        <v>3</v>
      </c>
      <c r="AN132" s="5">
        <v>4</v>
      </c>
      <c r="AO132" s="5">
        <v>4</v>
      </c>
      <c r="AP132" s="5">
        <v>4</v>
      </c>
      <c r="AQ132" s="5">
        <v>5</v>
      </c>
      <c r="AR132" s="5">
        <v>5</v>
      </c>
      <c r="AS132" s="6">
        <v>5</v>
      </c>
      <c r="AT132">
        <f>SUBTOTAL(9,Form_Responses13[[#This Row],[X1.1]:[Z.9]])</f>
        <v>153</v>
      </c>
    </row>
    <row r="133" spans="2:46" s="25" customFormat="1" ht="12.5" x14ac:dyDescent="0.25">
      <c r="B133" s="29">
        <v>45800.44587625</v>
      </c>
      <c r="C133" s="30" t="s">
        <v>418</v>
      </c>
      <c r="D133" s="30" t="str">
        <f>UPPER(Form_Responses13[[#This Row],[Nama Lengkap]])</f>
        <v>JIHAN HUMAIRA</v>
      </c>
      <c r="E133" s="30">
        <f>VLOOKUP(Form_Responses13[[#This Row],[Column1]],'Nilai Raport'!$B$2:$D$215,3,0)</f>
        <v>82.92307692307692</v>
      </c>
      <c r="F133" s="30" t="s">
        <v>45</v>
      </c>
      <c r="G133" s="30" t="s">
        <v>47</v>
      </c>
      <c r="H133" s="30">
        <v>4</v>
      </c>
      <c r="I133" s="30">
        <v>5</v>
      </c>
      <c r="J133" s="30">
        <v>5</v>
      </c>
      <c r="K133" s="30">
        <v>4</v>
      </c>
      <c r="L133" s="30">
        <v>3</v>
      </c>
      <c r="M133" s="30">
        <v>3</v>
      </c>
      <c r="N133" s="30">
        <v>4</v>
      </c>
      <c r="O133" s="30">
        <v>4</v>
      </c>
      <c r="P133" s="30">
        <v>4</v>
      </c>
      <c r="Q133" s="30">
        <v>4</v>
      </c>
      <c r="R133" s="30">
        <v>5</v>
      </c>
      <c r="S133" s="30">
        <v>5</v>
      </c>
      <c r="T133" s="30">
        <v>5</v>
      </c>
      <c r="U133" s="30">
        <v>5</v>
      </c>
      <c r="V133" s="30">
        <v>5</v>
      </c>
      <c r="W133" s="30">
        <v>5</v>
      </c>
      <c r="X133" s="30">
        <v>5</v>
      </c>
      <c r="Y133" s="30">
        <v>5</v>
      </c>
      <c r="Z133" s="30">
        <v>5</v>
      </c>
      <c r="AA133" s="30">
        <v>5</v>
      </c>
      <c r="AB133" s="30">
        <v>5</v>
      </c>
      <c r="AC133" s="30">
        <v>5</v>
      </c>
      <c r="AD133" s="30">
        <v>5</v>
      </c>
      <c r="AE133" s="30">
        <v>5</v>
      </c>
      <c r="AF133" s="30">
        <v>5</v>
      </c>
      <c r="AG133" s="30">
        <v>5</v>
      </c>
      <c r="AH133" s="30">
        <v>5</v>
      </c>
      <c r="AI133" s="30">
        <v>4</v>
      </c>
      <c r="AJ133" s="30">
        <v>5</v>
      </c>
      <c r="AK133" s="30">
        <v>5</v>
      </c>
      <c r="AL133" s="30">
        <v>5</v>
      </c>
      <c r="AM133" s="30">
        <v>5</v>
      </c>
      <c r="AN133" s="30">
        <v>5</v>
      </c>
      <c r="AO133" s="30">
        <v>4</v>
      </c>
      <c r="AP133" s="30">
        <v>5</v>
      </c>
      <c r="AQ133" s="30">
        <v>4</v>
      </c>
      <c r="AR133" s="30">
        <v>4</v>
      </c>
      <c r="AS133" s="31">
        <v>4</v>
      </c>
      <c r="AT133" s="25">
        <f>SUBTOTAL(9,Form_Responses13[[#This Row],[X1.1]:[Z.9]])</f>
        <v>175</v>
      </c>
    </row>
    <row r="134" spans="2:46" ht="12.5" x14ac:dyDescent="0.25">
      <c r="B134" s="4">
        <v>45800.445229791665</v>
      </c>
      <c r="C134" s="5" t="s">
        <v>59</v>
      </c>
      <c r="D134" s="5" t="str">
        <f>UPPER(Form_Responses13[[#This Row],[Nama Lengkap]])</f>
        <v>KARTIKA</v>
      </c>
      <c r="E134" s="5">
        <f>VLOOKUP(Form_Responses13[[#This Row],[Column1]],'Nilai Raport'!$B$2:$D$215,3,0)</f>
        <v>82.692307692307693</v>
      </c>
      <c r="F134" s="5" t="s">
        <v>45</v>
      </c>
      <c r="G134" s="5" t="s">
        <v>47</v>
      </c>
      <c r="H134" s="5">
        <v>3</v>
      </c>
      <c r="I134" s="5">
        <v>4</v>
      </c>
      <c r="J134" s="5">
        <v>4</v>
      </c>
      <c r="K134" s="5">
        <v>4</v>
      </c>
      <c r="L134" s="5">
        <v>3</v>
      </c>
      <c r="M134" s="5">
        <v>2</v>
      </c>
      <c r="N134" s="5">
        <v>3</v>
      </c>
      <c r="O134" s="5">
        <v>4</v>
      </c>
      <c r="P134" s="5">
        <v>4</v>
      </c>
      <c r="Q134" s="5">
        <v>4</v>
      </c>
      <c r="R134" s="5">
        <v>4</v>
      </c>
      <c r="S134" s="5">
        <v>5</v>
      </c>
      <c r="T134" s="5">
        <v>5</v>
      </c>
      <c r="U134" s="5">
        <v>4</v>
      </c>
      <c r="V134" s="5">
        <v>4</v>
      </c>
      <c r="W134" s="5">
        <v>4</v>
      </c>
      <c r="X134" s="5">
        <v>3</v>
      </c>
      <c r="Y134" s="5">
        <v>3</v>
      </c>
      <c r="Z134" s="5">
        <v>4</v>
      </c>
      <c r="AA134" s="5">
        <v>5</v>
      </c>
      <c r="AB134" s="5">
        <v>5</v>
      </c>
      <c r="AC134" s="5">
        <v>4</v>
      </c>
      <c r="AD134" s="5">
        <v>5</v>
      </c>
      <c r="AE134" s="5">
        <v>4</v>
      </c>
      <c r="AF134" s="5">
        <v>4</v>
      </c>
      <c r="AG134" s="5">
        <v>4</v>
      </c>
      <c r="AH134" s="5">
        <v>4</v>
      </c>
      <c r="AI134" s="5">
        <v>4</v>
      </c>
      <c r="AJ134" s="5">
        <v>4</v>
      </c>
      <c r="AK134" s="5">
        <v>4</v>
      </c>
      <c r="AL134" s="5">
        <v>4</v>
      </c>
      <c r="AM134" s="5">
        <v>4</v>
      </c>
      <c r="AN134" s="5">
        <v>5</v>
      </c>
      <c r="AO134" s="5">
        <v>4</v>
      </c>
      <c r="AP134" s="5">
        <v>4</v>
      </c>
      <c r="AQ134" s="5">
        <v>4</v>
      </c>
      <c r="AR134" s="5">
        <v>4</v>
      </c>
      <c r="AS134" s="6">
        <v>4</v>
      </c>
      <c r="AT134">
        <f>SUBTOTAL(9,Form_Responses13[[#This Row],[X1.1]:[Z.9]])</f>
        <v>151</v>
      </c>
    </row>
    <row r="135" spans="2:46" ht="12.5" x14ac:dyDescent="0.25">
      <c r="B135" s="7">
        <v>45800.446637291665</v>
      </c>
      <c r="C135" s="8" t="s">
        <v>79</v>
      </c>
      <c r="D135" s="8" t="str">
        <f>UPPER(Form_Responses13[[#This Row],[Nama Lengkap]])</f>
        <v>KAYLA CATUR AYUNINGTYAS</v>
      </c>
      <c r="E135" s="8">
        <f>VLOOKUP(Form_Responses13[[#This Row],[Column1]],'Nilai Raport'!$B$2:$D$215,3,0)</f>
        <v>83.461538461538467</v>
      </c>
      <c r="F135" s="8" t="s">
        <v>45</v>
      </c>
      <c r="G135" s="8" t="s">
        <v>47</v>
      </c>
      <c r="H135" s="8">
        <v>4</v>
      </c>
      <c r="I135" s="8">
        <v>4</v>
      </c>
      <c r="J135" s="8">
        <v>4</v>
      </c>
      <c r="K135" s="8">
        <v>5</v>
      </c>
      <c r="L135" s="8">
        <v>4</v>
      </c>
      <c r="M135" s="8">
        <v>3</v>
      </c>
      <c r="N135" s="8">
        <v>5</v>
      </c>
      <c r="O135" s="8">
        <v>4</v>
      </c>
      <c r="P135" s="8">
        <v>5</v>
      </c>
      <c r="Q135" s="8">
        <v>3</v>
      </c>
      <c r="R135" s="8">
        <v>4</v>
      </c>
      <c r="S135" s="8">
        <v>3</v>
      </c>
      <c r="T135" s="8">
        <v>4</v>
      </c>
      <c r="U135" s="8">
        <v>2</v>
      </c>
      <c r="V135" s="8">
        <v>4</v>
      </c>
      <c r="W135" s="8">
        <v>3</v>
      </c>
      <c r="X135" s="8">
        <v>4</v>
      </c>
      <c r="Y135" s="8">
        <v>4</v>
      </c>
      <c r="Z135" s="8">
        <v>4</v>
      </c>
      <c r="AA135" s="8">
        <v>4</v>
      </c>
      <c r="AB135" s="8">
        <v>4</v>
      </c>
      <c r="AC135" s="8">
        <v>4</v>
      </c>
      <c r="AD135" s="8">
        <v>4</v>
      </c>
      <c r="AE135" s="8">
        <v>4</v>
      </c>
      <c r="AF135" s="8">
        <v>5</v>
      </c>
      <c r="AG135" s="8">
        <v>3</v>
      </c>
      <c r="AH135" s="8">
        <v>4</v>
      </c>
      <c r="AI135" s="8">
        <v>5</v>
      </c>
      <c r="AJ135" s="8">
        <v>5</v>
      </c>
      <c r="AK135" s="8">
        <v>4</v>
      </c>
      <c r="AL135" s="8">
        <v>3</v>
      </c>
      <c r="AM135" s="8">
        <v>4</v>
      </c>
      <c r="AN135" s="8">
        <v>4</v>
      </c>
      <c r="AO135" s="8">
        <v>3</v>
      </c>
      <c r="AP135" s="8">
        <v>3</v>
      </c>
      <c r="AQ135" s="8">
        <v>5</v>
      </c>
      <c r="AR135" s="8">
        <v>5</v>
      </c>
      <c r="AS135" s="9">
        <v>5</v>
      </c>
      <c r="AT135">
        <f>SUBTOTAL(9,Form_Responses13[[#This Row],[X1.1]:[Z.9]])</f>
        <v>151</v>
      </c>
    </row>
    <row r="136" spans="2:46" s="25" customFormat="1" ht="12.5" x14ac:dyDescent="0.25">
      <c r="B136" s="26">
        <v>45800.445747025464</v>
      </c>
      <c r="C136" s="27" t="s">
        <v>66</v>
      </c>
      <c r="D136" s="27" t="str">
        <f>UPPER(Form_Responses13[[#This Row],[Nama Lengkap]])</f>
        <v>KEIYSHA REGINA KUMILA</v>
      </c>
      <c r="E136" s="27">
        <f>VLOOKUP(Form_Responses13[[#This Row],[Column1]],'Nilai Raport'!$B$2:$D$215,3,0)</f>
        <v>83.07692307692308</v>
      </c>
      <c r="F136" s="27" t="s">
        <v>45</v>
      </c>
      <c r="G136" s="27" t="s">
        <v>47</v>
      </c>
      <c r="H136" s="27">
        <v>4</v>
      </c>
      <c r="I136" s="27">
        <v>4</v>
      </c>
      <c r="J136" s="27">
        <v>4</v>
      </c>
      <c r="K136" s="27">
        <v>4</v>
      </c>
      <c r="L136" s="27">
        <v>2</v>
      </c>
      <c r="M136" s="27">
        <v>3</v>
      </c>
      <c r="N136" s="27">
        <v>4</v>
      </c>
      <c r="O136" s="27">
        <v>4</v>
      </c>
      <c r="P136" s="27">
        <v>4</v>
      </c>
      <c r="Q136" s="27">
        <v>4</v>
      </c>
      <c r="R136" s="27">
        <v>4</v>
      </c>
      <c r="S136" s="27">
        <v>3</v>
      </c>
      <c r="T136" s="27">
        <v>4</v>
      </c>
      <c r="U136" s="27">
        <v>4</v>
      </c>
      <c r="V136" s="27">
        <v>4</v>
      </c>
      <c r="W136" s="27">
        <v>4</v>
      </c>
      <c r="X136" s="27">
        <v>4</v>
      </c>
      <c r="Y136" s="27">
        <v>3</v>
      </c>
      <c r="Z136" s="27">
        <v>4</v>
      </c>
      <c r="AA136" s="27">
        <v>4</v>
      </c>
      <c r="AB136" s="27">
        <v>4</v>
      </c>
      <c r="AC136" s="27">
        <v>4</v>
      </c>
      <c r="AD136" s="27">
        <v>4</v>
      </c>
      <c r="AE136" s="27">
        <v>4</v>
      </c>
      <c r="AF136" s="27">
        <v>4</v>
      </c>
      <c r="AG136" s="27">
        <v>3</v>
      </c>
      <c r="AH136" s="27">
        <v>4</v>
      </c>
      <c r="AI136" s="27">
        <v>4</v>
      </c>
      <c r="AJ136" s="27">
        <v>4</v>
      </c>
      <c r="AK136" s="27">
        <v>4</v>
      </c>
      <c r="AL136" s="27">
        <v>4</v>
      </c>
      <c r="AM136" s="27">
        <v>4</v>
      </c>
      <c r="AN136" s="27">
        <v>4</v>
      </c>
      <c r="AO136" s="27">
        <v>4</v>
      </c>
      <c r="AP136" s="27">
        <v>4</v>
      </c>
      <c r="AQ136" s="27">
        <v>4</v>
      </c>
      <c r="AR136" s="27">
        <v>4</v>
      </c>
      <c r="AS136" s="28">
        <v>4</v>
      </c>
      <c r="AT136" s="25">
        <f>SUBTOTAL(9,Form_Responses13[[#This Row],[X1.1]:[Z.9]])</f>
        <v>146</v>
      </c>
    </row>
    <row r="137" spans="2:46" ht="12.5" x14ac:dyDescent="0.25">
      <c r="B137" s="7">
        <v>45800.444869259256</v>
      </c>
      <c r="C137" t="s">
        <v>422</v>
      </c>
      <c r="D137" s="8" t="str">
        <f>UPPER(Form_Responses13[[#This Row],[Nama Lengkap]])</f>
        <v>MUHAMMAD ADE BINTANG AFRIZA</v>
      </c>
      <c r="E137" s="8">
        <f>VLOOKUP(Form_Responses13[[#This Row],[Column1]],'Nilai Raport'!$B$2:$D$215,3,0)</f>
        <v>80.615384615384613</v>
      </c>
      <c r="F137" s="8" t="s">
        <v>56</v>
      </c>
      <c r="G137" s="8" t="s">
        <v>47</v>
      </c>
      <c r="H137" s="8">
        <v>4</v>
      </c>
      <c r="I137" s="8">
        <v>4</v>
      </c>
      <c r="J137" s="8">
        <v>4</v>
      </c>
      <c r="K137" s="8">
        <v>4</v>
      </c>
      <c r="L137" s="8">
        <v>4</v>
      </c>
      <c r="M137" s="8">
        <v>3</v>
      </c>
      <c r="N137" s="8">
        <v>4</v>
      </c>
      <c r="O137" s="8">
        <v>4</v>
      </c>
      <c r="P137" s="8">
        <v>4</v>
      </c>
      <c r="Q137" s="8">
        <v>4</v>
      </c>
      <c r="R137" s="8">
        <v>4</v>
      </c>
      <c r="S137" s="8">
        <v>4</v>
      </c>
      <c r="T137" s="8">
        <v>4</v>
      </c>
      <c r="U137" s="8">
        <v>3</v>
      </c>
      <c r="V137" s="8">
        <v>4</v>
      </c>
      <c r="W137" s="8">
        <v>3</v>
      </c>
      <c r="X137" s="8">
        <v>4</v>
      </c>
      <c r="Y137" s="8">
        <v>4</v>
      </c>
      <c r="Z137" s="8">
        <v>4</v>
      </c>
      <c r="AA137" s="8">
        <v>4</v>
      </c>
      <c r="AB137" s="8">
        <v>3</v>
      </c>
      <c r="AC137" s="8">
        <v>4</v>
      </c>
      <c r="AD137" s="8">
        <v>4</v>
      </c>
      <c r="AE137" s="8">
        <v>4</v>
      </c>
      <c r="AF137" s="8">
        <v>4</v>
      </c>
      <c r="AG137" s="8">
        <v>4</v>
      </c>
      <c r="AH137" s="8">
        <v>4</v>
      </c>
      <c r="AI137" s="8">
        <v>3</v>
      </c>
      <c r="AJ137" s="8">
        <v>4</v>
      </c>
      <c r="AK137" s="8">
        <v>4</v>
      </c>
      <c r="AL137" s="8">
        <v>4</v>
      </c>
      <c r="AM137" s="8">
        <v>3</v>
      </c>
      <c r="AN137" s="8">
        <v>4</v>
      </c>
      <c r="AO137" s="8">
        <v>4</v>
      </c>
      <c r="AP137" s="8">
        <v>3</v>
      </c>
      <c r="AQ137" s="8">
        <v>4</v>
      </c>
      <c r="AR137" s="8">
        <v>4</v>
      </c>
      <c r="AS137" s="9">
        <v>4</v>
      </c>
      <c r="AT137">
        <f>SUBTOTAL(9,Form_Responses13[[#This Row],[X1.1]:[Z.9]])</f>
        <v>145</v>
      </c>
    </row>
    <row r="138" spans="2:46" ht="12.5" x14ac:dyDescent="0.25">
      <c r="B138" s="4">
        <v>45800.44678327546</v>
      </c>
      <c r="C138" s="5" t="s">
        <v>82</v>
      </c>
      <c r="D138" s="5" t="str">
        <f>UPPER(Form_Responses13[[#This Row],[Nama Lengkap]])</f>
        <v>NADIRA RIGELVIA JASMINE</v>
      </c>
      <c r="E138" s="5">
        <f>VLOOKUP(Form_Responses13[[#This Row],[Column1]],'Nilai Raport'!$B$2:$D$215,3,0)</f>
        <v>82.15384615384616</v>
      </c>
      <c r="F138" s="5" t="s">
        <v>45</v>
      </c>
      <c r="G138" s="5" t="s">
        <v>47</v>
      </c>
      <c r="H138" s="5">
        <v>5</v>
      </c>
      <c r="I138" s="5">
        <v>4</v>
      </c>
      <c r="J138" s="5">
        <v>4</v>
      </c>
      <c r="K138" s="5">
        <v>3</v>
      </c>
      <c r="L138" s="5">
        <v>3</v>
      </c>
      <c r="M138" s="5">
        <v>3</v>
      </c>
      <c r="N138" s="5">
        <v>4</v>
      </c>
      <c r="O138" s="5">
        <v>4</v>
      </c>
      <c r="P138" s="5">
        <v>5</v>
      </c>
      <c r="Q138" s="5">
        <v>3</v>
      </c>
      <c r="R138" s="5">
        <v>4</v>
      </c>
      <c r="S138" s="5">
        <v>3</v>
      </c>
      <c r="T138" s="5">
        <v>4</v>
      </c>
      <c r="U138" s="5">
        <v>4</v>
      </c>
      <c r="V138" s="5">
        <v>4</v>
      </c>
      <c r="W138" s="5">
        <v>4</v>
      </c>
      <c r="X138" s="5">
        <v>3</v>
      </c>
      <c r="Y138" s="5">
        <v>4</v>
      </c>
      <c r="Z138" s="5">
        <v>5</v>
      </c>
      <c r="AA138" s="5">
        <v>5</v>
      </c>
      <c r="AB138" s="5">
        <v>4</v>
      </c>
      <c r="AC138" s="5">
        <v>3</v>
      </c>
      <c r="AD138" s="5">
        <v>4</v>
      </c>
      <c r="AE138" s="5">
        <v>5</v>
      </c>
      <c r="AF138" s="5">
        <v>4</v>
      </c>
      <c r="AG138" s="5">
        <v>4</v>
      </c>
      <c r="AH138" s="5">
        <v>4</v>
      </c>
      <c r="AI138" s="5">
        <v>5</v>
      </c>
      <c r="AJ138" s="5">
        <v>4</v>
      </c>
      <c r="AK138" s="5">
        <v>4</v>
      </c>
      <c r="AL138" s="5">
        <v>3</v>
      </c>
      <c r="AM138" s="5">
        <v>4</v>
      </c>
      <c r="AN138" s="5">
        <v>3</v>
      </c>
      <c r="AO138" s="5">
        <v>3</v>
      </c>
      <c r="AP138" s="5">
        <v>4</v>
      </c>
      <c r="AQ138" s="5">
        <v>4</v>
      </c>
      <c r="AR138" s="5">
        <v>4</v>
      </c>
      <c r="AS138" s="6">
        <v>5</v>
      </c>
      <c r="AT138">
        <f>SUBTOTAL(9,Form_Responses13[[#This Row],[X1.1]:[Z.9]])</f>
        <v>149</v>
      </c>
    </row>
    <row r="139" spans="2:46" s="25" customFormat="1" ht="12.5" x14ac:dyDescent="0.25">
      <c r="B139" s="29">
        <v>45800.446273634254</v>
      </c>
      <c r="C139" s="30" t="s">
        <v>627</v>
      </c>
      <c r="D139" s="30" t="str">
        <f>UPPER(Form_Responses13[[#This Row],[Nama Lengkap]])</f>
        <v>NAZLA SABIYAH RAHMADHANI</v>
      </c>
      <c r="E139" s="30">
        <f>VLOOKUP(Form_Responses13[[#This Row],[Column1]],'Nilai Raport'!$B$2:$D$215,3,0)</f>
        <v>82</v>
      </c>
      <c r="F139" s="30" t="s">
        <v>45</v>
      </c>
      <c r="G139" s="30" t="s">
        <v>47</v>
      </c>
      <c r="H139" s="30">
        <v>3</v>
      </c>
      <c r="I139" s="30">
        <v>3</v>
      </c>
      <c r="J139" s="30">
        <v>3</v>
      </c>
      <c r="K139" s="30">
        <v>3</v>
      </c>
      <c r="L139" s="30">
        <v>3</v>
      </c>
      <c r="M139" s="30">
        <v>2</v>
      </c>
      <c r="N139" s="30">
        <v>3</v>
      </c>
      <c r="O139" s="30">
        <v>3</v>
      </c>
      <c r="P139" s="30">
        <v>4</v>
      </c>
      <c r="Q139" s="30">
        <v>4</v>
      </c>
      <c r="R139" s="30">
        <v>5</v>
      </c>
      <c r="S139" s="30">
        <v>4</v>
      </c>
      <c r="T139" s="30">
        <v>4</v>
      </c>
      <c r="U139" s="30">
        <v>5</v>
      </c>
      <c r="V139" s="30">
        <v>5</v>
      </c>
      <c r="W139" s="30">
        <v>5</v>
      </c>
      <c r="X139" s="30">
        <v>5</v>
      </c>
      <c r="Y139" s="30">
        <v>5</v>
      </c>
      <c r="Z139" s="30">
        <v>5</v>
      </c>
      <c r="AA139" s="30">
        <v>5</v>
      </c>
      <c r="AB139" s="30">
        <v>5</v>
      </c>
      <c r="AC139" s="30">
        <v>5</v>
      </c>
      <c r="AD139" s="30">
        <v>4</v>
      </c>
      <c r="AE139" s="30">
        <v>5</v>
      </c>
      <c r="AF139" s="30">
        <v>5</v>
      </c>
      <c r="AG139" s="30">
        <v>5</v>
      </c>
      <c r="AH139" s="30">
        <v>4</v>
      </c>
      <c r="AI139" s="30">
        <v>3</v>
      </c>
      <c r="AJ139" s="30">
        <v>4</v>
      </c>
      <c r="AK139" s="30">
        <v>5</v>
      </c>
      <c r="AL139" s="30">
        <v>5</v>
      </c>
      <c r="AM139" s="30">
        <v>5</v>
      </c>
      <c r="AN139" s="30">
        <v>5</v>
      </c>
      <c r="AO139" s="30">
        <v>5</v>
      </c>
      <c r="AP139" s="30">
        <v>5</v>
      </c>
      <c r="AQ139" s="30">
        <v>5</v>
      </c>
      <c r="AR139" s="30">
        <v>5</v>
      </c>
      <c r="AS139" s="31">
        <v>5</v>
      </c>
      <c r="AT139" s="25">
        <f>SUBTOTAL(9,Form_Responses13[[#This Row],[X1.1]:[Z.9]])</f>
        <v>164</v>
      </c>
    </row>
    <row r="140" spans="2:46" ht="12.5" x14ac:dyDescent="0.25">
      <c r="B140" s="4">
        <v>45800.449180752315</v>
      </c>
      <c r="C140" s="5" t="s">
        <v>628</v>
      </c>
      <c r="D140" s="5" t="str">
        <f>UPPER(Form_Responses13[[#This Row],[Nama Lengkap]])</f>
        <v>NESSA YUDYA TRIYONO</v>
      </c>
      <c r="E140" s="5">
        <f>VLOOKUP(Form_Responses13[[#This Row],[Column1]],'Nilai Raport'!$B$2:$D$215,3,0)</f>
        <v>72.84615384615384</v>
      </c>
      <c r="F140" s="5" t="s">
        <v>45</v>
      </c>
      <c r="G140" s="5" t="s">
        <v>47</v>
      </c>
      <c r="H140" s="5">
        <v>5</v>
      </c>
      <c r="I140" s="5">
        <v>4</v>
      </c>
      <c r="J140" s="5">
        <v>5</v>
      </c>
      <c r="K140" s="5">
        <v>5</v>
      </c>
      <c r="L140" s="5">
        <v>3</v>
      </c>
      <c r="M140" s="5">
        <v>3</v>
      </c>
      <c r="N140" s="5">
        <v>5</v>
      </c>
      <c r="O140" s="5">
        <v>5</v>
      </c>
      <c r="P140" s="5">
        <v>5</v>
      </c>
      <c r="Q140" s="5">
        <v>5</v>
      </c>
      <c r="R140" s="5">
        <v>2</v>
      </c>
      <c r="S140" s="5">
        <v>4</v>
      </c>
      <c r="T140" s="5">
        <v>3</v>
      </c>
      <c r="U140" s="5">
        <v>2</v>
      </c>
      <c r="V140" s="5">
        <v>5</v>
      </c>
      <c r="W140" s="5">
        <v>5</v>
      </c>
      <c r="X140" s="5">
        <v>3</v>
      </c>
      <c r="Y140" s="5">
        <v>3</v>
      </c>
      <c r="Z140" s="5">
        <v>5</v>
      </c>
      <c r="AA140" s="5">
        <v>3</v>
      </c>
      <c r="AB140" s="5">
        <v>5</v>
      </c>
      <c r="AC140" s="5">
        <v>5</v>
      </c>
      <c r="AD140" s="5">
        <v>4</v>
      </c>
      <c r="AE140" s="5">
        <v>5</v>
      </c>
      <c r="AF140" s="5">
        <v>5</v>
      </c>
      <c r="AG140" s="5">
        <v>3</v>
      </c>
      <c r="AH140" s="5">
        <v>5</v>
      </c>
      <c r="AI140" s="5">
        <v>3</v>
      </c>
      <c r="AJ140" s="5">
        <v>5</v>
      </c>
      <c r="AK140" s="5">
        <v>3</v>
      </c>
      <c r="AL140" s="5">
        <v>3</v>
      </c>
      <c r="AM140" s="5">
        <v>4</v>
      </c>
      <c r="AN140" s="5">
        <v>4</v>
      </c>
      <c r="AO140" s="5">
        <v>4</v>
      </c>
      <c r="AP140" s="5">
        <v>3</v>
      </c>
      <c r="AQ140" s="5">
        <v>5</v>
      </c>
      <c r="AR140" s="5">
        <v>5</v>
      </c>
      <c r="AS140" s="6">
        <v>5</v>
      </c>
      <c r="AT140">
        <f>SUBTOTAL(9,Form_Responses13[[#This Row],[X1.1]:[Z.9]])</f>
        <v>156</v>
      </c>
    </row>
    <row r="141" spans="2:46" ht="12.5" x14ac:dyDescent="0.25">
      <c r="B141" s="7">
        <v>45800.444795092597</v>
      </c>
      <c r="C141" s="8" t="s">
        <v>629</v>
      </c>
      <c r="D141" s="8" t="str">
        <f>UPPER(Form_Responses13[[#This Row],[Nama Lengkap]])</f>
        <v>NUR AFNI HIDAYAT</v>
      </c>
      <c r="E141" s="8">
        <f>VLOOKUP(Form_Responses13[[#This Row],[Column1]],'Nilai Raport'!$B$2:$D$215,3,0)</f>
        <v>80.769230769230774</v>
      </c>
      <c r="F141" s="8" t="s">
        <v>45</v>
      </c>
      <c r="G141" s="8" t="s">
        <v>47</v>
      </c>
      <c r="H141" s="8">
        <v>3</v>
      </c>
      <c r="I141" s="8">
        <v>3</v>
      </c>
      <c r="J141" s="8">
        <v>4</v>
      </c>
      <c r="K141" s="8">
        <v>5</v>
      </c>
      <c r="L141" s="8">
        <v>3</v>
      </c>
      <c r="M141" s="8">
        <v>4</v>
      </c>
      <c r="N141" s="8">
        <v>4</v>
      </c>
      <c r="O141" s="8">
        <v>3</v>
      </c>
      <c r="P141" s="8">
        <v>3</v>
      </c>
      <c r="Q141" s="8">
        <v>2</v>
      </c>
      <c r="R141" s="8">
        <v>4</v>
      </c>
      <c r="S141" s="8">
        <v>4</v>
      </c>
      <c r="T141" s="8">
        <v>4</v>
      </c>
      <c r="U141" s="8">
        <v>4</v>
      </c>
      <c r="V141" s="8">
        <v>5</v>
      </c>
      <c r="W141" s="8">
        <v>3</v>
      </c>
      <c r="X141" s="8">
        <v>4</v>
      </c>
      <c r="Y141" s="8">
        <v>4</v>
      </c>
      <c r="Z141" s="8">
        <v>4</v>
      </c>
      <c r="AA141" s="8">
        <v>3</v>
      </c>
      <c r="AB141" s="8">
        <v>3</v>
      </c>
      <c r="AC141" s="8">
        <v>3</v>
      </c>
      <c r="AD141" s="8">
        <v>4</v>
      </c>
      <c r="AE141" s="8">
        <v>4</v>
      </c>
      <c r="AF141" s="8">
        <v>4</v>
      </c>
      <c r="AG141" s="8">
        <v>3</v>
      </c>
      <c r="AH141" s="8">
        <v>3</v>
      </c>
      <c r="AI141" s="8">
        <v>3</v>
      </c>
      <c r="AJ141" s="8">
        <v>3</v>
      </c>
      <c r="AK141" s="8">
        <v>4</v>
      </c>
      <c r="AL141" s="8">
        <v>4</v>
      </c>
      <c r="AM141" s="8">
        <v>4</v>
      </c>
      <c r="AN141" s="8">
        <v>5</v>
      </c>
      <c r="AO141" s="8">
        <v>4</v>
      </c>
      <c r="AP141" s="8">
        <v>5</v>
      </c>
      <c r="AQ141" s="8">
        <v>2</v>
      </c>
      <c r="AR141" s="8">
        <v>4</v>
      </c>
      <c r="AS141" s="9">
        <v>5</v>
      </c>
      <c r="AT141">
        <f>SUBTOTAL(9,Form_Responses13[[#This Row],[X1.1]:[Z.9]])</f>
        <v>140</v>
      </c>
    </row>
    <row r="142" spans="2:46" s="25" customFormat="1" ht="12.5" x14ac:dyDescent="0.25">
      <c r="B142" s="26">
        <v>45800.445688692125</v>
      </c>
      <c r="C142" s="27" t="s">
        <v>64</v>
      </c>
      <c r="D142" s="27" t="str">
        <f>UPPER(Form_Responses13[[#This Row],[Nama Lengkap]])</f>
        <v>NUR HALIMAH</v>
      </c>
      <c r="E142" s="27">
        <f>VLOOKUP(Form_Responses13[[#This Row],[Column1]],'Nilai Raport'!$B$2:$D$215,3,0)</f>
        <v>82.538461538461533</v>
      </c>
      <c r="F142" s="27" t="s">
        <v>45</v>
      </c>
      <c r="G142" s="27" t="s">
        <v>47</v>
      </c>
      <c r="H142" s="27">
        <v>4</v>
      </c>
      <c r="I142" s="27">
        <v>3</v>
      </c>
      <c r="J142" s="27">
        <v>3</v>
      </c>
      <c r="K142" s="27">
        <v>5</v>
      </c>
      <c r="L142" s="27">
        <v>2</v>
      </c>
      <c r="M142" s="27">
        <v>5</v>
      </c>
      <c r="N142" s="27">
        <v>5</v>
      </c>
      <c r="O142" s="27">
        <v>3</v>
      </c>
      <c r="P142" s="27">
        <v>4</v>
      </c>
      <c r="Q142" s="27">
        <v>2</v>
      </c>
      <c r="R142" s="27">
        <v>4</v>
      </c>
      <c r="S142" s="27">
        <v>5</v>
      </c>
      <c r="T142" s="27">
        <v>3</v>
      </c>
      <c r="U142" s="27">
        <v>5</v>
      </c>
      <c r="V142" s="27">
        <v>3</v>
      </c>
      <c r="W142" s="27">
        <v>4</v>
      </c>
      <c r="X142" s="27">
        <v>5</v>
      </c>
      <c r="Y142" s="27">
        <v>3</v>
      </c>
      <c r="Z142" s="27">
        <v>4</v>
      </c>
      <c r="AA142" s="27">
        <v>5</v>
      </c>
      <c r="AB142" s="27">
        <v>5</v>
      </c>
      <c r="AC142" s="27">
        <v>4</v>
      </c>
      <c r="AD142" s="27">
        <v>5</v>
      </c>
      <c r="AE142" s="27">
        <v>5</v>
      </c>
      <c r="AF142" s="27">
        <v>5</v>
      </c>
      <c r="AG142" s="27">
        <v>5</v>
      </c>
      <c r="AH142" s="27">
        <v>5</v>
      </c>
      <c r="AI142" s="27">
        <v>5</v>
      </c>
      <c r="AJ142" s="27">
        <v>5</v>
      </c>
      <c r="AK142" s="27">
        <v>5</v>
      </c>
      <c r="AL142" s="27">
        <v>5</v>
      </c>
      <c r="AM142" s="27">
        <v>5</v>
      </c>
      <c r="AN142" s="27">
        <v>5</v>
      </c>
      <c r="AO142" s="27">
        <v>5</v>
      </c>
      <c r="AP142" s="27">
        <v>5</v>
      </c>
      <c r="AQ142" s="27">
        <v>4</v>
      </c>
      <c r="AR142" s="27">
        <v>4</v>
      </c>
      <c r="AS142" s="28">
        <v>4</v>
      </c>
      <c r="AT142" s="25">
        <f>SUBTOTAL(9,Form_Responses13[[#This Row],[X1.1]:[Z.9]])</f>
        <v>163</v>
      </c>
    </row>
    <row r="143" spans="2:46" ht="12.5" x14ac:dyDescent="0.25">
      <c r="B143" s="7">
        <v>45800.444336087967</v>
      </c>
      <c r="C143" s="8" t="s">
        <v>44</v>
      </c>
      <c r="D143" s="8" t="str">
        <f>UPPER(Form_Responses13[[#This Row],[Nama Lengkap]])</f>
        <v>OKSA IHZA SYAHRANI</v>
      </c>
      <c r="E143" s="8">
        <f>VLOOKUP(Form_Responses13[[#This Row],[Column1]],'Nilai Raport'!$B$2:$D$215,3,0)</f>
        <v>84.615384615384613</v>
      </c>
      <c r="F143" s="8" t="s">
        <v>45</v>
      </c>
      <c r="G143" s="8" t="s">
        <v>47</v>
      </c>
      <c r="H143" s="8">
        <v>5</v>
      </c>
      <c r="I143" s="8">
        <v>5</v>
      </c>
      <c r="J143" s="8">
        <v>4</v>
      </c>
      <c r="K143" s="8">
        <v>3</v>
      </c>
      <c r="L143" s="8">
        <v>5</v>
      </c>
      <c r="M143" s="8">
        <v>4</v>
      </c>
      <c r="N143" s="8">
        <v>5</v>
      </c>
      <c r="O143" s="8">
        <v>5</v>
      </c>
      <c r="P143" s="8">
        <v>4</v>
      </c>
      <c r="Q143" s="8">
        <v>4</v>
      </c>
      <c r="R143" s="8">
        <v>5</v>
      </c>
      <c r="S143" s="8">
        <v>5</v>
      </c>
      <c r="T143" s="8">
        <v>4</v>
      </c>
      <c r="U143" s="8">
        <v>5</v>
      </c>
      <c r="V143" s="8">
        <v>4</v>
      </c>
      <c r="W143" s="8">
        <v>4</v>
      </c>
      <c r="X143" s="8">
        <v>4</v>
      </c>
      <c r="Y143" s="8">
        <v>4</v>
      </c>
      <c r="Z143" s="8">
        <v>5</v>
      </c>
      <c r="AA143" s="8">
        <v>4</v>
      </c>
      <c r="AB143" s="8">
        <v>3</v>
      </c>
      <c r="AC143" s="8">
        <v>4</v>
      </c>
      <c r="AD143" s="8">
        <v>5</v>
      </c>
      <c r="AE143" s="8">
        <v>3</v>
      </c>
      <c r="AF143" s="8">
        <v>4</v>
      </c>
      <c r="AG143" s="8">
        <v>4</v>
      </c>
      <c r="AH143" s="8">
        <v>4</v>
      </c>
      <c r="AI143" s="8">
        <v>3</v>
      </c>
      <c r="AJ143" s="8">
        <v>3</v>
      </c>
      <c r="AK143" s="8">
        <v>4</v>
      </c>
      <c r="AL143" s="8">
        <v>4</v>
      </c>
      <c r="AM143" s="8">
        <v>4</v>
      </c>
      <c r="AN143" s="8">
        <v>4</v>
      </c>
      <c r="AO143" s="8">
        <v>5</v>
      </c>
      <c r="AP143" s="8">
        <v>4</v>
      </c>
      <c r="AQ143" s="8">
        <v>4</v>
      </c>
      <c r="AR143" s="8">
        <v>4</v>
      </c>
      <c r="AS143" s="9">
        <v>5</v>
      </c>
      <c r="AT143">
        <f>SUBTOTAL(9,Form_Responses13[[#This Row],[X1.1]:[Z.9]])</f>
        <v>159</v>
      </c>
    </row>
    <row r="144" spans="2:46" ht="12.5" x14ac:dyDescent="0.25">
      <c r="B144" s="4">
        <v>45800.445932685187</v>
      </c>
      <c r="C144" s="5" t="s">
        <v>69</v>
      </c>
      <c r="D144" s="5" t="str">
        <f>UPPER(Form_Responses13[[#This Row],[Nama Lengkap]])</f>
        <v>RAHMAH AULIA UTARI</v>
      </c>
      <c r="E144" s="5">
        <f>VLOOKUP(Form_Responses13[[#This Row],[Column1]],'Nilai Raport'!$B$2:$D$215,3,0)</f>
        <v>82.230769230769226</v>
      </c>
      <c r="F144" s="5" t="s">
        <v>45</v>
      </c>
      <c r="G144" s="5" t="s">
        <v>47</v>
      </c>
      <c r="H144" s="5">
        <v>3</v>
      </c>
      <c r="I144" s="5">
        <v>5</v>
      </c>
      <c r="J144" s="5">
        <v>5</v>
      </c>
      <c r="K144" s="5">
        <v>3</v>
      </c>
      <c r="L144" s="5">
        <v>2</v>
      </c>
      <c r="M144" s="5">
        <v>1</v>
      </c>
      <c r="N144" s="5">
        <v>3</v>
      </c>
      <c r="O144" s="5">
        <v>3</v>
      </c>
      <c r="P144" s="5">
        <v>3</v>
      </c>
      <c r="Q144" s="5">
        <v>5</v>
      </c>
      <c r="R144" s="5">
        <v>3</v>
      </c>
      <c r="S144" s="5">
        <v>4</v>
      </c>
      <c r="T144" s="5">
        <v>4</v>
      </c>
      <c r="U144" s="5">
        <v>1</v>
      </c>
      <c r="V144" s="5">
        <v>5</v>
      </c>
      <c r="W144" s="5">
        <v>2</v>
      </c>
      <c r="X144" s="5">
        <v>3</v>
      </c>
      <c r="Y144" s="5">
        <v>2</v>
      </c>
      <c r="Z144" s="5">
        <v>5</v>
      </c>
      <c r="AA144" s="5">
        <v>2</v>
      </c>
      <c r="AB144" s="5">
        <v>2</v>
      </c>
      <c r="AC144" s="5">
        <v>4</v>
      </c>
      <c r="AD144" s="5">
        <v>5</v>
      </c>
      <c r="AE144" s="5">
        <v>5</v>
      </c>
      <c r="AF144" s="5">
        <v>5</v>
      </c>
      <c r="AG144" s="5">
        <v>5</v>
      </c>
      <c r="AH144" s="5">
        <v>4</v>
      </c>
      <c r="AI144" s="5">
        <v>4</v>
      </c>
      <c r="AJ144" s="5">
        <v>4</v>
      </c>
      <c r="AK144" s="5">
        <v>5</v>
      </c>
      <c r="AL144" s="5">
        <v>5</v>
      </c>
      <c r="AM144" s="5">
        <v>5</v>
      </c>
      <c r="AN144" s="5">
        <v>5</v>
      </c>
      <c r="AO144" s="5">
        <v>5</v>
      </c>
      <c r="AP144" s="5">
        <v>5</v>
      </c>
      <c r="AQ144" s="5">
        <v>5</v>
      </c>
      <c r="AR144" s="5">
        <v>3</v>
      </c>
      <c r="AS144" s="6">
        <v>5</v>
      </c>
      <c r="AT144">
        <f>SUBTOTAL(9,Form_Responses13[[#This Row],[X1.1]:[Z.9]])</f>
        <v>145</v>
      </c>
    </row>
    <row r="145" spans="2:46" ht="12.5" x14ac:dyDescent="0.25">
      <c r="B145" s="7">
        <v>45800.447553993057</v>
      </c>
      <c r="C145" s="8" t="s">
        <v>88</v>
      </c>
      <c r="D145" s="8" t="str">
        <f>UPPER(Form_Responses13[[#This Row],[Nama Lengkap]])</f>
        <v>RAMASYAUKA INDRAMUCHZIZA</v>
      </c>
      <c r="E145" s="8">
        <f>VLOOKUP(Form_Responses13[[#This Row],[Column1]],'Nilai Raport'!$B$2:$D$215,3,0)</f>
        <v>84.769230769230774</v>
      </c>
      <c r="F145" s="8" t="s">
        <v>56</v>
      </c>
      <c r="G145" s="8" t="s">
        <v>47</v>
      </c>
      <c r="H145" s="8">
        <v>3</v>
      </c>
      <c r="I145" s="8">
        <v>5</v>
      </c>
      <c r="J145" s="8">
        <v>3</v>
      </c>
      <c r="K145" s="8">
        <v>5</v>
      </c>
      <c r="L145" s="8">
        <v>4</v>
      </c>
      <c r="M145" s="8">
        <v>2</v>
      </c>
      <c r="N145" s="8">
        <v>3</v>
      </c>
      <c r="O145" s="8">
        <v>3</v>
      </c>
      <c r="P145" s="8">
        <v>3</v>
      </c>
      <c r="Q145" s="8">
        <v>3</v>
      </c>
      <c r="R145" s="8">
        <v>4</v>
      </c>
      <c r="S145" s="8">
        <v>3</v>
      </c>
      <c r="T145" s="8">
        <v>1</v>
      </c>
      <c r="U145" s="8">
        <v>4</v>
      </c>
      <c r="V145" s="8">
        <v>4</v>
      </c>
      <c r="W145" s="8">
        <v>4</v>
      </c>
      <c r="X145" s="8">
        <v>3</v>
      </c>
      <c r="Y145" s="8">
        <v>4</v>
      </c>
      <c r="Z145" s="8">
        <v>3</v>
      </c>
      <c r="AA145" s="8">
        <v>4</v>
      </c>
      <c r="AB145" s="8">
        <v>4</v>
      </c>
      <c r="AC145" s="8">
        <v>4</v>
      </c>
      <c r="AD145" s="8">
        <v>4</v>
      </c>
      <c r="AE145" s="8">
        <v>4</v>
      </c>
      <c r="AF145" s="8">
        <v>4</v>
      </c>
      <c r="AG145" s="8">
        <v>3</v>
      </c>
      <c r="AH145" s="8">
        <v>3</v>
      </c>
      <c r="AI145" s="8">
        <v>3</v>
      </c>
      <c r="AJ145" s="8">
        <v>5</v>
      </c>
      <c r="AK145" s="8">
        <v>4</v>
      </c>
      <c r="AL145" s="8">
        <v>3</v>
      </c>
      <c r="AM145" s="8">
        <v>4</v>
      </c>
      <c r="AN145" s="8">
        <v>4</v>
      </c>
      <c r="AO145" s="8">
        <v>4</v>
      </c>
      <c r="AP145" s="8">
        <v>5</v>
      </c>
      <c r="AQ145" s="8">
        <v>3</v>
      </c>
      <c r="AR145" s="8">
        <v>5</v>
      </c>
      <c r="AS145" s="9">
        <v>5</v>
      </c>
      <c r="AT145">
        <f>SUBTOTAL(9,Form_Responses13[[#This Row],[X1.1]:[Z.9]])</f>
        <v>139</v>
      </c>
    </row>
    <row r="146" spans="2:46" ht="12.5" x14ac:dyDescent="0.25">
      <c r="B146" s="4">
        <v>45800.444349456018</v>
      </c>
      <c r="C146" s="5" t="s">
        <v>51</v>
      </c>
      <c r="D146" s="5" t="str">
        <f>UPPER(Form_Responses13[[#This Row],[Nama Lengkap]])</f>
        <v>RIFA FATHANIAH TARKAM</v>
      </c>
      <c r="E146" s="5">
        <f>VLOOKUP(Form_Responses13[[#This Row],[Column1]],'Nilai Raport'!$B$2:$D$215,3,0)</f>
        <v>84.230769230769226</v>
      </c>
      <c r="F146" s="5" t="s">
        <v>45</v>
      </c>
      <c r="G146" s="5" t="s">
        <v>47</v>
      </c>
      <c r="H146" s="5">
        <v>3</v>
      </c>
      <c r="I146" s="5">
        <v>5</v>
      </c>
      <c r="J146" s="5">
        <v>5</v>
      </c>
      <c r="K146" s="5">
        <v>5</v>
      </c>
      <c r="L146" s="5">
        <v>5</v>
      </c>
      <c r="M146" s="5">
        <v>5</v>
      </c>
      <c r="N146" s="5">
        <v>5</v>
      </c>
      <c r="O146" s="5">
        <v>5</v>
      </c>
      <c r="P146" s="5">
        <v>5</v>
      </c>
      <c r="Q146" s="5">
        <v>5</v>
      </c>
      <c r="R146" s="5">
        <v>3</v>
      </c>
      <c r="S146" s="5">
        <v>3</v>
      </c>
      <c r="T146" s="5">
        <v>3</v>
      </c>
      <c r="U146" s="5">
        <v>5</v>
      </c>
      <c r="V146" s="5">
        <v>5</v>
      </c>
      <c r="W146" s="5">
        <v>3</v>
      </c>
      <c r="X146" s="5">
        <v>4</v>
      </c>
      <c r="Y146" s="5">
        <v>3</v>
      </c>
      <c r="Z146" s="5">
        <v>4</v>
      </c>
      <c r="AA146" s="5">
        <v>4</v>
      </c>
      <c r="AB146" s="5">
        <v>4</v>
      </c>
      <c r="AC146" s="5">
        <v>4</v>
      </c>
      <c r="AD146" s="5">
        <v>3</v>
      </c>
      <c r="AE146" s="5">
        <v>5</v>
      </c>
      <c r="AF146" s="5">
        <v>4</v>
      </c>
      <c r="AG146" s="5">
        <v>4</v>
      </c>
      <c r="AH146" s="5">
        <v>4</v>
      </c>
      <c r="AI146" s="5">
        <v>3</v>
      </c>
      <c r="AJ146" s="5">
        <v>4</v>
      </c>
      <c r="AK146" s="5">
        <v>4</v>
      </c>
      <c r="AL146" s="5">
        <v>3</v>
      </c>
      <c r="AM146" s="5">
        <v>3</v>
      </c>
      <c r="AN146" s="5">
        <v>4</v>
      </c>
      <c r="AO146" s="5">
        <v>4</v>
      </c>
      <c r="AP146" s="5">
        <v>5</v>
      </c>
      <c r="AQ146" s="5">
        <v>5</v>
      </c>
      <c r="AR146" s="5">
        <v>5</v>
      </c>
      <c r="AS146" s="6">
        <v>5</v>
      </c>
      <c r="AT146">
        <f>SUBTOTAL(9,Form_Responses13[[#This Row],[X1.1]:[Z.9]])</f>
        <v>158</v>
      </c>
    </row>
    <row r="147" spans="2:46" ht="12.5" x14ac:dyDescent="0.25">
      <c r="B147" s="7">
        <v>45800.446077060187</v>
      </c>
      <c r="C147" t="s">
        <v>431</v>
      </c>
      <c r="D147" s="8" t="str">
        <f>UPPER(Form_Responses13[[#This Row],[Nama Lengkap]])</f>
        <v>RORO AYU KHOTIMAH</v>
      </c>
      <c r="E147" s="8">
        <f>VLOOKUP(Form_Responses13[[#This Row],[Column1]],'Nilai Raport'!$B$2:$D$215,3,0)</f>
        <v>83.615384615384613</v>
      </c>
      <c r="F147" s="8" t="s">
        <v>45</v>
      </c>
      <c r="G147" s="8" t="s">
        <v>47</v>
      </c>
      <c r="H147" s="8">
        <v>4</v>
      </c>
      <c r="I147" s="8">
        <v>4</v>
      </c>
      <c r="J147" s="8">
        <v>4</v>
      </c>
      <c r="K147" s="8">
        <v>4</v>
      </c>
      <c r="L147" s="8">
        <v>4</v>
      </c>
      <c r="M147" s="8">
        <v>4</v>
      </c>
      <c r="N147" s="8">
        <v>4</v>
      </c>
      <c r="O147" s="8">
        <v>4</v>
      </c>
      <c r="P147" s="8">
        <v>4</v>
      </c>
      <c r="Q147" s="8">
        <v>4</v>
      </c>
      <c r="R147" s="8">
        <v>4</v>
      </c>
      <c r="S147" s="8">
        <v>4</v>
      </c>
      <c r="T147" s="8">
        <v>4</v>
      </c>
      <c r="U147" s="8">
        <v>4</v>
      </c>
      <c r="V147" s="8">
        <v>4</v>
      </c>
      <c r="W147" s="8">
        <v>4</v>
      </c>
      <c r="X147" s="8">
        <v>4</v>
      </c>
      <c r="Y147" s="8">
        <v>4</v>
      </c>
      <c r="Z147" s="8">
        <v>4</v>
      </c>
      <c r="AA147" s="8">
        <v>4</v>
      </c>
      <c r="AB147" s="8">
        <v>4</v>
      </c>
      <c r="AC147" s="8">
        <v>4</v>
      </c>
      <c r="AD147" s="8">
        <v>4</v>
      </c>
      <c r="AE147" s="8">
        <v>4</v>
      </c>
      <c r="AF147" s="8">
        <v>4</v>
      </c>
      <c r="AG147" s="8">
        <v>4</v>
      </c>
      <c r="AH147" s="8">
        <v>4</v>
      </c>
      <c r="AI147" s="8">
        <v>4</v>
      </c>
      <c r="AJ147" s="8">
        <v>4</v>
      </c>
      <c r="AK147" s="8">
        <v>4</v>
      </c>
      <c r="AL147" s="8">
        <v>4</v>
      </c>
      <c r="AM147" s="8">
        <v>4</v>
      </c>
      <c r="AN147" s="8">
        <v>4</v>
      </c>
      <c r="AO147" s="8">
        <v>4</v>
      </c>
      <c r="AP147" s="8">
        <v>4</v>
      </c>
      <c r="AQ147" s="8">
        <v>4</v>
      </c>
      <c r="AR147" s="8">
        <v>4</v>
      </c>
      <c r="AS147" s="9">
        <v>4</v>
      </c>
      <c r="AT147">
        <f>SUBTOTAL(9,Form_Responses13[[#This Row],[X1.1]:[Z.9]])</f>
        <v>152</v>
      </c>
    </row>
    <row r="148" spans="2:46" s="25" customFormat="1" ht="12.5" x14ac:dyDescent="0.25">
      <c r="B148" s="26">
        <v>45800.445566759256</v>
      </c>
      <c r="C148" s="27" t="s">
        <v>62</v>
      </c>
      <c r="D148" s="27" t="str">
        <f>UPPER(Form_Responses13[[#This Row],[Nama Lengkap]])</f>
        <v>SERENA NETTANELLA</v>
      </c>
      <c r="E148" s="27" t="e">
        <f>VLOOKUP(Form_Responses13[[#This Row],[Column1]],'Nilai Raport'!$B$2:$D$215,3,0)</f>
        <v>#N/A</v>
      </c>
      <c r="F148" s="27" t="s">
        <v>45</v>
      </c>
      <c r="G148" s="27" t="s">
        <v>47</v>
      </c>
      <c r="H148" s="27">
        <v>2</v>
      </c>
      <c r="I148" s="27">
        <v>3</v>
      </c>
      <c r="J148" s="27">
        <v>4</v>
      </c>
      <c r="K148" s="27">
        <v>1</v>
      </c>
      <c r="L148" s="27">
        <v>2</v>
      </c>
      <c r="M148" s="27">
        <v>4</v>
      </c>
      <c r="N148" s="27">
        <v>1</v>
      </c>
      <c r="O148" s="27">
        <v>1</v>
      </c>
      <c r="P148" s="27">
        <v>3</v>
      </c>
      <c r="Q148" s="27">
        <v>1</v>
      </c>
      <c r="R148" s="27">
        <v>2</v>
      </c>
      <c r="S148" s="27">
        <v>2</v>
      </c>
      <c r="T148" s="27">
        <v>3</v>
      </c>
      <c r="U148" s="27">
        <v>3</v>
      </c>
      <c r="V148" s="27">
        <v>5</v>
      </c>
      <c r="W148" s="27">
        <v>1</v>
      </c>
      <c r="X148" s="27">
        <v>3</v>
      </c>
      <c r="Y148" s="27">
        <v>3</v>
      </c>
      <c r="Z148" s="27">
        <v>4</v>
      </c>
      <c r="AA148" s="27">
        <v>4</v>
      </c>
      <c r="AB148" s="27">
        <v>4</v>
      </c>
      <c r="AC148" s="27">
        <v>3</v>
      </c>
      <c r="AD148" s="27">
        <v>4</v>
      </c>
      <c r="AE148" s="27">
        <v>5</v>
      </c>
      <c r="AF148" s="27">
        <v>5</v>
      </c>
      <c r="AG148" s="27">
        <v>4</v>
      </c>
      <c r="AH148" s="27">
        <v>2</v>
      </c>
      <c r="AI148" s="27">
        <v>2</v>
      </c>
      <c r="AJ148" s="27">
        <v>5</v>
      </c>
      <c r="AK148" s="27">
        <v>4</v>
      </c>
      <c r="AL148" s="27">
        <v>4</v>
      </c>
      <c r="AM148" s="27">
        <v>2</v>
      </c>
      <c r="AN148" s="27">
        <v>3</v>
      </c>
      <c r="AO148" s="27">
        <v>4</v>
      </c>
      <c r="AP148" s="27">
        <v>2</v>
      </c>
      <c r="AQ148" s="27">
        <v>1</v>
      </c>
      <c r="AR148" s="27">
        <v>5</v>
      </c>
      <c r="AS148" s="28">
        <v>5</v>
      </c>
      <c r="AT148" s="25">
        <f>SUBTOTAL(9,Form_Responses13[[#This Row],[X1.1]:[Z.9]])</f>
        <v>116</v>
      </c>
    </row>
    <row r="149" spans="2:46" ht="12.5" x14ac:dyDescent="0.25">
      <c r="B149" s="7">
        <v>45800.446290520835</v>
      </c>
      <c r="C149" s="8" t="s">
        <v>630</v>
      </c>
      <c r="D149" s="8" t="str">
        <f>UPPER(Form_Responses13[[#This Row],[Nama Lengkap]])</f>
        <v>SITI NUR BAITI</v>
      </c>
      <c r="E149" s="8">
        <f>VLOOKUP(Form_Responses13[[#This Row],[Column1]],'Nilai Raport'!$B$2:$D$215,3,0)</f>
        <v>81.538461538461533</v>
      </c>
      <c r="F149" s="8" t="s">
        <v>45</v>
      </c>
      <c r="G149" s="8" t="s">
        <v>47</v>
      </c>
      <c r="H149" s="8">
        <v>3</v>
      </c>
      <c r="I149" s="8">
        <v>4</v>
      </c>
      <c r="J149" s="8">
        <v>3</v>
      </c>
      <c r="K149" s="8">
        <v>4</v>
      </c>
      <c r="L149" s="8">
        <v>3</v>
      </c>
      <c r="M149" s="8">
        <v>3</v>
      </c>
      <c r="N149" s="8">
        <v>4</v>
      </c>
      <c r="O149" s="8">
        <v>4</v>
      </c>
      <c r="P149" s="8">
        <v>3</v>
      </c>
      <c r="Q149" s="8">
        <v>4</v>
      </c>
      <c r="R149" s="8">
        <v>5</v>
      </c>
      <c r="S149" s="8">
        <v>5</v>
      </c>
      <c r="T149" s="8">
        <v>5</v>
      </c>
      <c r="U149" s="8">
        <v>5</v>
      </c>
      <c r="V149" s="8">
        <v>5</v>
      </c>
      <c r="W149" s="8">
        <v>3</v>
      </c>
      <c r="X149" s="8">
        <v>3</v>
      </c>
      <c r="Y149" s="8">
        <v>4</v>
      </c>
      <c r="Z149" s="8">
        <v>4</v>
      </c>
      <c r="AA149" s="8">
        <v>4</v>
      </c>
      <c r="AB149" s="8">
        <v>4</v>
      </c>
      <c r="AC149" s="8">
        <v>4</v>
      </c>
      <c r="AD149" s="8">
        <v>3</v>
      </c>
      <c r="AE149" s="8">
        <v>4</v>
      </c>
      <c r="AF149" s="8">
        <v>3</v>
      </c>
      <c r="AG149" s="8">
        <v>3</v>
      </c>
      <c r="AH149" s="8">
        <v>3</v>
      </c>
      <c r="AI149" s="8">
        <v>5</v>
      </c>
      <c r="AJ149" s="8">
        <v>4</v>
      </c>
      <c r="AK149" s="8">
        <v>3</v>
      </c>
      <c r="AL149" s="8">
        <v>3</v>
      </c>
      <c r="AM149" s="8">
        <v>2</v>
      </c>
      <c r="AN149" s="8">
        <v>3</v>
      </c>
      <c r="AO149" s="8">
        <v>3</v>
      </c>
      <c r="AP149" s="8">
        <v>3</v>
      </c>
      <c r="AQ149" s="8">
        <v>3</v>
      </c>
      <c r="AR149" s="8">
        <v>3</v>
      </c>
      <c r="AS149" s="9">
        <v>3</v>
      </c>
      <c r="AT149">
        <f>SUBTOTAL(9,Form_Responses13[[#This Row],[X1.1]:[Z.9]])</f>
        <v>137</v>
      </c>
    </row>
    <row r="150" spans="2:46" s="25" customFormat="1" ht="12.5" x14ac:dyDescent="0.25">
      <c r="B150" s="26">
        <v>45800.447357245372</v>
      </c>
      <c r="C150" t="s">
        <v>433</v>
      </c>
      <c r="D150" s="27" t="str">
        <f>UPPER(Form_Responses13[[#This Row],[Nama Lengkap]])</f>
        <v>SITI TASYA RUSMIATI</v>
      </c>
      <c r="E150" s="27">
        <f>VLOOKUP(Form_Responses13[[#This Row],[Column1]],'Nilai Raport'!$B$2:$D$215,3,0)</f>
        <v>81.07692307692308</v>
      </c>
      <c r="F150" s="27" t="s">
        <v>45</v>
      </c>
      <c r="G150" s="27" t="s">
        <v>47</v>
      </c>
      <c r="H150" s="27">
        <v>4</v>
      </c>
      <c r="I150" s="27">
        <v>4</v>
      </c>
      <c r="J150" s="27">
        <v>4</v>
      </c>
      <c r="K150" s="27">
        <v>5</v>
      </c>
      <c r="L150" s="27">
        <v>3</v>
      </c>
      <c r="M150" s="27">
        <v>4</v>
      </c>
      <c r="N150" s="27">
        <v>4</v>
      </c>
      <c r="O150" s="27">
        <v>4</v>
      </c>
      <c r="P150" s="27">
        <v>4</v>
      </c>
      <c r="Q150" s="27">
        <v>4</v>
      </c>
      <c r="R150" s="27">
        <v>4</v>
      </c>
      <c r="S150" s="27">
        <v>4</v>
      </c>
      <c r="T150" s="27">
        <v>4</v>
      </c>
      <c r="U150" s="27">
        <v>5</v>
      </c>
      <c r="V150" s="27">
        <v>5</v>
      </c>
      <c r="W150" s="27">
        <v>5</v>
      </c>
      <c r="X150" s="27">
        <v>5</v>
      </c>
      <c r="Y150" s="27">
        <v>3</v>
      </c>
      <c r="Z150" s="27">
        <v>4</v>
      </c>
      <c r="AA150" s="27">
        <v>5</v>
      </c>
      <c r="AB150" s="27">
        <v>4</v>
      </c>
      <c r="AC150" s="27">
        <v>5</v>
      </c>
      <c r="AD150" s="27">
        <v>4</v>
      </c>
      <c r="AE150" s="27">
        <v>4</v>
      </c>
      <c r="AF150" s="27">
        <v>5</v>
      </c>
      <c r="AG150" s="27">
        <v>4</v>
      </c>
      <c r="AH150" s="27">
        <v>5</v>
      </c>
      <c r="AI150" s="27">
        <v>5</v>
      </c>
      <c r="AJ150" s="27">
        <v>5</v>
      </c>
      <c r="AK150" s="27">
        <v>5</v>
      </c>
      <c r="AL150" s="27">
        <v>4</v>
      </c>
      <c r="AM150" s="27">
        <v>4</v>
      </c>
      <c r="AN150" s="27">
        <v>4</v>
      </c>
      <c r="AO150" s="27">
        <v>3</v>
      </c>
      <c r="AP150" s="27">
        <v>5</v>
      </c>
      <c r="AQ150" s="27">
        <v>4</v>
      </c>
      <c r="AR150" s="27">
        <v>4</v>
      </c>
      <c r="AS150" s="28">
        <v>4</v>
      </c>
      <c r="AT150" s="25">
        <f>SUBTOTAL(9,Form_Responses13[[#This Row],[X1.1]:[Z.9]])</f>
        <v>162</v>
      </c>
    </row>
    <row r="151" spans="2:46" s="25" customFormat="1" ht="12.5" x14ac:dyDescent="0.25">
      <c r="B151" s="29">
        <v>45800.445464143515</v>
      </c>
      <c r="C151" s="30" t="s">
        <v>631</v>
      </c>
      <c r="D151" s="30" t="str">
        <f>UPPER(Form_Responses13[[#This Row],[Nama Lengkap]])</f>
        <v>TALITHA KANIA AZZARINE</v>
      </c>
      <c r="E151" s="30">
        <f>VLOOKUP(Form_Responses13[[#This Row],[Column1]],'Nilai Raport'!$B$2:$D$215,3,0)</f>
        <v>80.92307692307692</v>
      </c>
      <c r="F151" s="30" t="s">
        <v>45</v>
      </c>
      <c r="G151" s="30" t="s">
        <v>47</v>
      </c>
      <c r="H151" s="30">
        <v>3</v>
      </c>
      <c r="I151" s="30">
        <v>5</v>
      </c>
      <c r="J151" s="30">
        <v>3</v>
      </c>
      <c r="K151" s="30">
        <v>5</v>
      </c>
      <c r="L151" s="30">
        <v>3</v>
      </c>
      <c r="M151" s="30">
        <v>3</v>
      </c>
      <c r="N151" s="30">
        <v>3</v>
      </c>
      <c r="O151" s="30">
        <v>3</v>
      </c>
      <c r="P151" s="30">
        <v>3</v>
      </c>
      <c r="Q151" s="30">
        <v>5</v>
      </c>
      <c r="R151" s="30">
        <v>5</v>
      </c>
      <c r="S151" s="30">
        <v>5</v>
      </c>
      <c r="T151" s="30">
        <v>3</v>
      </c>
      <c r="U151" s="30">
        <v>3</v>
      </c>
      <c r="V151" s="30">
        <v>5</v>
      </c>
      <c r="W151" s="30">
        <v>2</v>
      </c>
      <c r="X151" s="30">
        <v>3</v>
      </c>
      <c r="Y151" s="30">
        <v>3</v>
      </c>
      <c r="Z151" s="30">
        <v>5</v>
      </c>
      <c r="AA151" s="30">
        <v>3</v>
      </c>
      <c r="AB151" s="30">
        <v>5</v>
      </c>
      <c r="AC151" s="30">
        <v>3</v>
      </c>
      <c r="AD151" s="30">
        <v>3</v>
      </c>
      <c r="AE151" s="30">
        <v>3</v>
      </c>
      <c r="AF151" s="30">
        <v>3</v>
      </c>
      <c r="AG151" s="30">
        <v>2</v>
      </c>
      <c r="AH151" s="30">
        <v>3</v>
      </c>
      <c r="AI151" s="30">
        <v>3</v>
      </c>
      <c r="AJ151" s="30">
        <v>5</v>
      </c>
      <c r="AK151" s="30">
        <v>3</v>
      </c>
      <c r="AL151" s="30">
        <v>4</v>
      </c>
      <c r="AM151" s="30">
        <v>3</v>
      </c>
      <c r="AN151" s="30">
        <v>3</v>
      </c>
      <c r="AO151" s="30">
        <v>3</v>
      </c>
      <c r="AP151" s="30">
        <v>3</v>
      </c>
      <c r="AQ151" s="30">
        <v>3</v>
      </c>
      <c r="AR151" s="30">
        <v>3</v>
      </c>
      <c r="AS151" s="31">
        <v>5</v>
      </c>
      <c r="AT151" s="25">
        <f>SUBTOTAL(9,Form_Responses13[[#This Row],[X1.1]:[Z.9]])</f>
        <v>133</v>
      </c>
    </row>
    <row r="152" spans="2:46" ht="12.5" x14ac:dyDescent="0.25">
      <c r="B152" s="4">
        <v>45800.447159907402</v>
      </c>
      <c r="C152" s="5" t="s">
        <v>85</v>
      </c>
      <c r="D152" s="5" t="str">
        <f>UPPER(Form_Responses13[[#This Row],[Nama Lengkap]])</f>
        <v>TRI MULYANI</v>
      </c>
      <c r="E152" s="5">
        <f>VLOOKUP(Form_Responses13[[#This Row],[Column1]],'Nilai Raport'!$B$2:$D$215,3,0)</f>
        <v>81.538461538461533</v>
      </c>
      <c r="F152" s="5" t="s">
        <v>45</v>
      </c>
      <c r="G152" s="5" t="s">
        <v>47</v>
      </c>
      <c r="H152" s="5">
        <v>4</v>
      </c>
      <c r="I152" s="5">
        <v>5</v>
      </c>
      <c r="J152" s="5">
        <v>5</v>
      </c>
      <c r="K152" s="5">
        <v>5</v>
      </c>
      <c r="L152" s="5">
        <v>3</v>
      </c>
      <c r="M152" s="5">
        <v>3</v>
      </c>
      <c r="N152" s="5">
        <v>4</v>
      </c>
      <c r="O152" s="5">
        <v>3</v>
      </c>
      <c r="P152" s="5">
        <v>4</v>
      </c>
      <c r="Q152" s="5">
        <v>4</v>
      </c>
      <c r="R152" s="5">
        <v>3</v>
      </c>
      <c r="S152" s="5">
        <v>3</v>
      </c>
      <c r="T152" s="5">
        <v>3</v>
      </c>
      <c r="U152" s="5">
        <v>3</v>
      </c>
      <c r="V152" s="5">
        <v>4</v>
      </c>
      <c r="W152" s="5">
        <v>3</v>
      </c>
      <c r="X152" s="5">
        <v>4</v>
      </c>
      <c r="Y152" s="5">
        <v>3</v>
      </c>
      <c r="Z152" s="5">
        <v>4</v>
      </c>
      <c r="AA152" s="5">
        <v>4</v>
      </c>
      <c r="AB152" s="5">
        <v>3</v>
      </c>
      <c r="AC152" s="5">
        <v>3</v>
      </c>
      <c r="AD152" s="5">
        <v>5</v>
      </c>
      <c r="AE152" s="5">
        <v>5</v>
      </c>
      <c r="AF152" s="5">
        <v>5</v>
      </c>
      <c r="AG152" s="5">
        <v>5</v>
      </c>
      <c r="AH152" s="5">
        <v>4</v>
      </c>
      <c r="AI152" s="5">
        <v>5</v>
      </c>
      <c r="AJ152" s="5">
        <v>5</v>
      </c>
      <c r="AK152" s="5">
        <v>5</v>
      </c>
      <c r="AL152" s="5">
        <v>3</v>
      </c>
      <c r="AM152" s="5">
        <v>3</v>
      </c>
      <c r="AN152" s="5">
        <v>4</v>
      </c>
      <c r="AO152" s="5">
        <v>4</v>
      </c>
      <c r="AP152" s="5">
        <v>4</v>
      </c>
      <c r="AQ152" s="5">
        <v>3</v>
      </c>
      <c r="AR152" s="5">
        <v>4</v>
      </c>
      <c r="AS152" s="6">
        <v>3</v>
      </c>
      <c r="AT152">
        <f>SUBTOTAL(9,Form_Responses13[[#This Row],[X1.1]:[Z.9]])</f>
        <v>147</v>
      </c>
    </row>
    <row r="153" spans="2:46" ht="12.5" x14ac:dyDescent="0.25">
      <c r="B153" s="7">
        <v>45800.446856909723</v>
      </c>
      <c r="C153" s="8" t="s">
        <v>632</v>
      </c>
      <c r="D153" s="8" t="str">
        <f>UPPER(Form_Responses13[[#This Row],[Nama Lengkap]])</f>
        <v>VERLYTA SELSIANA</v>
      </c>
      <c r="E153" s="8">
        <f>VLOOKUP(Form_Responses13[[#This Row],[Column1]],'Nilai Raport'!$B$2:$D$215,3,0)</f>
        <v>82</v>
      </c>
      <c r="F153" s="8" t="s">
        <v>45</v>
      </c>
      <c r="G153" s="8" t="s">
        <v>47</v>
      </c>
      <c r="H153" s="8">
        <v>4</v>
      </c>
      <c r="I153" s="8">
        <v>5</v>
      </c>
      <c r="J153" s="8">
        <v>5</v>
      </c>
      <c r="K153" s="8">
        <v>5</v>
      </c>
      <c r="L153" s="8">
        <v>3</v>
      </c>
      <c r="M153" s="8">
        <v>3</v>
      </c>
      <c r="N153" s="8">
        <v>3</v>
      </c>
      <c r="O153" s="8">
        <v>3</v>
      </c>
      <c r="P153" s="8">
        <v>4</v>
      </c>
      <c r="Q153" s="8">
        <v>5</v>
      </c>
      <c r="R153" s="8">
        <v>5</v>
      </c>
      <c r="S153" s="8">
        <v>3</v>
      </c>
      <c r="T153" s="8">
        <v>4</v>
      </c>
      <c r="U153" s="8">
        <v>4</v>
      </c>
      <c r="V153" s="8">
        <v>5</v>
      </c>
      <c r="W153" s="8">
        <v>3</v>
      </c>
      <c r="X153" s="8">
        <v>4</v>
      </c>
      <c r="Y153" s="8">
        <v>3</v>
      </c>
      <c r="Z153" s="8">
        <v>4</v>
      </c>
      <c r="AA153" s="8">
        <v>5</v>
      </c>
      <c r="AB153" s="8">
        <v>5</v>
      </c>
      <c r="AC153" s="8">
        <v>5</v>
      </c>
      <c r="AD153" s="8">
        <v>5</v>
      </c>
      <c r="AE153" s="8">
        <v>5</v>
      </c>
      <c r="AF153" s="8">
        <v>5</v>
      </c>
      <c r="AG153" s="8">
        <v>5</v>
      </c>
      <c r="AH153" s="8">
        <v>4</v>
      </c>
      <c r="AI153" s="8">
        <v>5</v>
      </c>
      <c r="AJ153" s="8">
        <v>5</v>
      </c>
      <c r="AK153" s="8">
        <v>4</v>
      </c>
      <c r="AL153" s="8">
        <v>4</v>
      </c>
      <c r="AM153" s="8">
        <v>3</v>
      </c>
      <c r="AN153" s="8">
        <v>5</v>
      </c>
      <c r="AO153" s="8">
        <v>4</v>
      </c>
      <c r="AP153" s="8">
        <v>4</v>
      </c>
      <c r="AQ153" s="8">
        <v>5</v>
      </c>
      <c r="AR153" s="8">
        <v>5</v>
      </c>
      <c r="AS153" s="9">
        <v>5</v>
      </c>
      <c r="AT153">
        <f>SUBTOTAL(9,Form_Responses13[[#This Row],[X1.1]:[Z.9]])</f>
        <v>163</v>
      </c>
    </row>
    <row r="154" spans="2:46" s="25" customFormat="1" ht="12.5" x14ac:dyDescent="0.25">
      <c r="B154" s="26">
        <v>45800.445757071764</v>
      </c>
      <c r="C154" t="s">
        <v>437</v>
      </c>
      <c r="D154" s="27" t="str">
        <f>UPPER(Form_Responses13[[#This Row],[Nama Lengkap]])</f>
        <v>ZAHRA ALIA PUTRI</v>
      </c>
      <c r="E154" s="27">
        <f>VLOOKUP(Form_Responses13[[#This Row],[Column1]],'Nilai Raport'!$B$2:$D$215,3,0)</f>
        <v>83.307692307692307</v>
      </c>
      <c r="F154" s="27" t="s">
        <v>45</v>
      </c>
      <c r="G154" s="27" t="s">
        <v>47</v>
      </c>
      <c r="H154" s="27">
        <v>3</v>
      </c>
      <c r="I154" s="27">
        <v>3</v>
      </c>
      <c r="J154" s="27">
        <v>3</v>
      </c>
      <c r="K154" s="27">
        <v>3</v>
      </c>
      <c r="L154" s="27">
        <v>3</v>
      </c>
      <c r="M154" s="27">
        <v>3</v>
      </c>
      <c r="N154" s="27">
        <v>3</v>
      </c>
      <c r="O154" s="27">
        <v>3</v>
      </c>
      <c r="P154" s="27">
        <v>3</v>
      </c>
      <c r="Q154" s="27">
        <v>3</v>
      </c>
      <c r="R154" s="27">
        <v>3</v>
      </c>
      <c r="S154" s="27">
        <v>3</v>
      </c>
      <c r="T154" s="27">
        <v>3</v>
      </c>
      <c r="U154" s="27">
        <v>4</v>
      </c>
      <c r="V154" s="27">
        <v>4</v>
      </c>
      <c r="W154" s="27">
        <v>3</v>
      </c>
      <c r="X154" s="27">
        <v>3</v>
      </c>
      <c r="Y154" s="27">
        <v>3</v>
      </c>
      <c r="Z154" s="27">
        <v>4</v>
      </c>
      <c r="AA154" s="27">
        <v>3</v>
      </c>
      <c r="AB154" s="27">
        <v>3</v>
      </c>
      <c r="AC154" s="27">
        <v>3</v>
      </c>
      <c r="AD154" s="27">
        <v>5</v>
      </c>
      <c r="AE154" s="27">
        <v>5</v>
      </c>
      <c r="AF154" s="27">
        <v>4</v>
      </c>
      <c r="AG154" s="27">
        <v>3</v>
      </c>
      <c r="AH154" s="27">
        <v>3</v>
      </c>
      <c r="AI154" s="27">
        <v>3</v>
      </c>
      <c r="AJ154" s="27">
        <v>4</v>
      </c>
      <c r="AK154" s="27">
        <v>4</v>
      </c>
      <c r="AL154" s="27">
        <v>3</v>
      </c>
      <c r="AM154" s="27">
        <v>3</v>
      </c>
      <c r="AN154" s="27">
        <v>4</v>
      </c>
      <c r="AO154" s="27">
        <v>4</v>
      </c>
      <c r="AP154" s="27">
        <v>4</v>
      </c>
      <c r="AQ154" s="27">
        <v>3</v>
      </c>
      <c r="AR154" s="27">
        <v>3</v>
      </c>
      <c r="AS154" s="28">
        <v>4</v>
      </c>
      <c r="AT154" s="25">
        <f>SUBTOTAL(9,Form_Responses13[[#This Row],[X1.1]:[Z.9]])</f>
        <v>128</v>
      </c>
    </row>
    <row r="155" spans="2:46" ht="12.5" x14ac:dyDescent="0.25">
      <c r="B155" s="7">
        <v>45800.444962048612</v>
      </c>
      <c r="C155" s="8" t="s">
        <v>633</v>
      </c>
      <c r="D155" s="8" t="str">
        <f>UPPER(Form_Responses13[[#This Row],[Nama Lengkap]])</f>
        <v>ZASKIA DELLAS JOPANI</v>
      </c>
      <c r="E155" s="8">
        <f>VLOOKUP(Form_Responses13[[#This Row],[Column1]],'Nilai Raport'!$B$2:$D$215,3,0)</f>
        <v>85.307692307692307</v>
      </c>
      <c r="F155" s="8" t="s">
        <v>45</v>
      </c>
      <c r="G155" s="8" t="s">
        <v>47</v>
      </c>
      <c r="H155" s="8">
        <v>3</v>
      </c>
      <c r="I155" s="8">
        <v>3</v>
      </c>
      <c r="J155" s="8">
        <v>4</v>
      </c>
      <c r="K155" s="8">
        <v>3</v>
      </c>
      <c r="L155" s="8">
        <v>3</v>
      </c>
      <c r="M155" s="8">
        <v>3</v>
      </c>
      <c r="N155" s="8">
        <v>2</v>
      </c>
      <c r="O155" s="8">
        <v>3</v>
      </c>
      <c r="P155" s="8">
        <v>3</v>
      </c>
      <c r="Q155" s="8">
        <v>2</v>
      </c>
      <c r="R155" s="8">
        <v>3</v>
      </c>
      <c r="S155" s="8">
        <v>3</v>
      </c>
      <c r="T155" s="8">
        <v>3</v>
      </c>
      <c r="U155" s="8">
        <v>4</v>
      </c>
      <c r="V155" s="8">
        <v>4</v>
      </c>
      <c r="W155" s="8">
        <v>4</v>
      </c>
      <c r="X155" s="8">
        <v>4</v>
      </c>
      <c r="Y155" s="8">
        <v>4</v>
      </c>
      <c r="Z155" s="8">
        <v>4</v>
      </c>
      <c r="AA155" s="8">
        <v>4</v>
      </c>
      <c r="AB155" s="8">
        <v>4</v>
      </c>
      <c r="AC155" s="8">
        <v>4</v>
      </c>
      <c r="AD155" s="8">
        <v>4</v>
      </c>
      <c r="AE155" s="8">
        <v>4</v>
      </c>
      <c r="AF155" s="8">
        <v>4</v>
      </c>
      <c r="AG155" s="8">
        <v>4</v>
      </c>
      <c r="AH155" s="8">
        <v>4</v>
      </c>
      <c r="AI155" s="8">
        <v>4</v>
      </c>
      <c r="AJ155" s="8">
        <v>4</v>
      </c>
      <c r="AK155" s="8">
        <v>4</v>
      </c>
      <c r="AL155" s="8">
        <v>3</v>
      </c>
      <c r="AM155" s="8">
        <v>4</v>
      </c>
      <c r="AN155" s="8">
        <v>4</v>
      </c>
      <c r="AO155" s="8">
        <v>4</v>
      </c>
      <c r="AP155" s="8">
        <v>4</v>
      </c>
      <c r="AQ155" s="8">
        <v>4</v>
      </c>
      <c r="AR155" s="8">
        <v>4</v>
      </c>
      <c r="AS155" s="9">
        <v>4</v>
      </c>
      <c r="AT155">
        <f>SUBTOTAL(9,Form_Responses13[[#This Row],[X1.1]:[Z.9]])</f>
        <v>137</v>
      </c>
    </row>
    <row r="156" spans="2:46" s="25" customFormat="1" ht="12.5" x14ac:dyDescent="0.25">
      <c r="B156" s="26">
        <v>45800.446850428241</v>
      </c>
      <c r="C156" s="27" t="s">
        <v>83</v>
      </c>
      <c r="D156" s="27" t="str">
        <f>UPPER(Form_Responses13[[#This Row],[Nama Lengkap]])</f>
        <v>ZASKIA DWI ANGGITA</v>
      </c>
      <c r="E156" s="27">
        <f>VLOOKUP(Form_Responses13[[#This Row],[Column1]],'Nilai Raport'!$B$2:$D$215,3,0)</f>
        <v>84.07692307692308</v>
      </c>
      <c r="F156" s="27" t="s">
        <v>45</v>
      </c>
      <c r="G156" s="27" t="s">
        <v>47</v>
      </c>
      <c r="H156" s="27">
        <v>4</v>
      </c>
      <c r="I156" s="27">
        <v>4</v>
      </c>
      <c r="J156" s="27">
        <v>4</v>
      </c>
      <c r="K156" s="27">
        <v>3</v>
      </c>
      <c r="L156" s="27">
        <v>3</v>
      </c>
      <c r="M156" s="27">
        <v>3</v>
      </c>
      <c r="N156" s="27">
        <v>4</v>
      </c>
      <c r="O156" s="27">
        <v>3</v>
      </c>
      <c r="P156" s="27">
        <v>4</v>
      </c>
      <c r="Q156" s="27">
        <v>3</v>
      </c>
      <c r="R156" s="27">
        <v>3</v>
      </c>
      <c r="S156" s="27">
        <v>4</v>
      </c>
      <c r="T156" s="27">
        <v>4</v>
      </c>
      <c r="U156" s="27">
        <v>4</v>
      </c>
      <c r="V156" s="27">
        <v>3</v>
      </c>
      <c r="W156" s="27">
        <v>3</v>
      </c>
      <c r="X156" s="27">
        <v>4</v>
      </c>
      <c r="Y156" s="27">
        <v>3</v>
      </c>
      <c r="Z156" s="27">
        <v>4</v>
      </c>
      <c r="AA156" s="27">
        <v>4</v>
      </c>
      <c r="AB156" s="27">
        <v>4</v>
      </c>
      <c r="AC156" s="27">
        <v>4</v>
      </c>
      <c r="AD156" s="27">
        <v>4</v>
      </c>
      <c r="AE156" s="27">
        <v>4</v>
      </c>
      <c r="AF156" s="27">
        <v>4</v>
      </c>
      <c r="AG156" s="27">
        <v>4</v>
      </c>
      <c r="AH156" s="27">
        <v>4</v>
      </c>
      <c r="AI156" s="27">
        <v>3</v>
      </c>
      <c r="AJ156" s="27">
        <v>4</v>
      </c>
      <c r="AK156" s="27">
        <v>3</v>
      </c>
      <c r="AL156" s="27">
        <v>3</v>
      </c>
      <c r="AM156" s="27">
        <v>3</v>
      </c>
      <c r="AN156" s="27">
        <v>4</v>
      </c>
      <c r="AO156" s="27">
        <v>4</v>
      </c>
      <c r="AP156" s="27">
        <v>4</v>
      </c>
      <c r="AQ156" s="27">
        <v>4</v>
      </c>
      <c r="AR156" s="27">
        <v>3</v>
      </c>
      <c r="AS156" s="28">
        <v>4</v>
      </c>
      <c r="AT156" s="25">
        <f>SUBTOTAL(9,Form_Responses13[[#This Row],[X1.1]:[Z.9]])</f>
        <v>138</v>
      </c>
    </row>
    <row r="157" spans="2:46" s="25" customFormat="1" ht="12.5" x14ac:dyDescent="0.25">
      <c r="B157" s="29">
        <v>45803.423062835645</v>
      </c>
      <c r="C157" s="30" t="s">
        <v>232</v>
      </c>
      <c r="D157" s="30" t="str">
        <f>UPPER(Form_Responses13[[#This Row],[Nama Lengkap]])</f>
        <v>ACHMAD FAHMI SAMORY</v>
      </c>
      <c r="E157" s="30">
        <f>VLOOKUP(Form_Responses13[[#This Row],[Column1]],'Nilai Raport'!$B$2:$D$215,3,0)</f>
        <v>79</v>
      </c>
      <c r="F157" s="30" t="s">
        <v>56</v>
      </c>
      <c r="G157" s="30" t="s">
        <v>157</v>
      </c>
      <c r="H157" s="30">
        <v>5</v>
      </c>
      <c r="I157" s="30">
        <v>4</v>
      </c>
      <c r="J157" s="30">
        <v>4</v>
      </c>
      <c r="K157" s="30">
        <v>5</v>
      </c>
      <c r="L157" s="30">
        <v>3</v>
      </c>
      <c r="M157" s="30">
        <v>4</v>
      </c>
      <c r="N157" s="30">
        <v>4</v>
      </c>
      <c r="O157" s="30">
        <v>3</v>
      </c>
      <c r="P157" s="30">
        <v>4</v>
      </c>
      <c r="Q157" s="30">
        <v>4</v>
      </c>
      <c r="R157" s="30">
        <v>4</v>
      </c>
      <c r="S157" s="30">
        <v>3</v>
      </c>
      <c r="T157" s="30">
        <v>4</v>
      </c>
      <c r="U157" s="30">
        <v>4</v>
      </c>
      <c r="V157" s="30">
        <v>5</v>
      </c>
      <c r="W157" s="30">
        <v>4</v>
      </c>
      <c r="X157" s="30">
        <v>4</v>
      </c>
      <c r="Y157" s="30">
        <v>3</v>
      </c>
      <c r="Z157" s="30">
        <v>4</v>
      </c>
      <c r="AA157" s="30">
        <v>4</v>
      </c>
      <c r="AB157" s="30">
        <v>4</v>
      </c>
      <c r="AC157" s="30">
        <v>4</v>
      </c>
      <c r="AD157" s="30">
        <v>4</v>
      </c>
      <c r="AE157" s="30">
        <v>4</v>
      </c>
      <c r="AF157" s="30">
        <v>4</v>
      </c>
      <c r="AG157" s="30">
        <v>4</v>
      </c>
      <c r="AH157" s="30">
        <v>4</v>
      </c>
      <c r="AI157" s="30">
        <v>4</v>
      </c>
      <c r="AJ157" s="30">
        <v>4</v>
      </c>
      <c r="AK157" s="30">
        <v>4</v>
      </c>
      <c r="AL157" s="30">
        <v>4</v>
      </c>
      <c r="AM157" s="30">
        <v>4</v>
      </c>
      <c r="AN157" s="30">
        <v>4</v>
      </c>
      <c r="AO157" s="30">
        <v>4</v>
      </c>
      <c r="AP157" s="30">
        <v>4</v>
      </c>
      <c r="AQ157" s="30">
        <v>4</v>
      </c>
      <c r="AR157" s="30">
        <v>4</v>
      </c>
      <c r="AS157" s="31">
        <v>3</v>
      </c>
      <c r="AT157" s="25">
        <f>SUBTOTAL(9,Form_Responses13[[#This Row],[X1.1]:[Z.9]])</f>
        <v>150</v>
      </c>
    </row>
    <row r="158" spans="2:46" s="25" customFormat="1" ht="12.5" x14ac:dyDescent="0.25">
      <c r="B158" s="26">
        <v>45800.658115590282</v>
      </c>
      <c r="C158" s="27" t="s">
        <v>634</v>
      </c>
      <c r="D158" s="27" t="str">
        <f>UPPER(Form_Responses13[[#This Row],[Nama Lengkap]])</f>
        <v>AFIF JAMIL EKA PRAKOSO</v>
      </c>
      <c r="E158" s="27">
        <f>VLOOKUP(Form_Responses13[[#This Row],[Column1]],'Nilai Raport'!$B$2:$D$215,3,0)</f>
        <v>83.07692307692308</v>
      </c>
      <c r="F158" s="27" t="s">
        <v>56</v>
      </c>
      <c r="G158" s="27" t="s">
        <v>157</v>
      </c>
      <c r="H158" s="27">
        <v>5</v>
      </c>
      <c r="I158" s="27">
        <v>4</v>
      </c>
      <c r="J158" s="27">
        <v>4</v>
      </c>
      <c r="K158" s="27">
        <v>4</v>
      </c>
      <c r="L158" s="27">
        <v>5</v>
      </c>
      <c r="M158" s="27">
        <v>4</v>
      </c>
      <c r="N158" s="27">
        <v>5</v>
      </c>
      <c r="O158" s="27">
        <v>4</v>
      </c>
      <c r="P158" s="27">
        <v>4</v>
      </c>
      <c r="Q158" s="27">
        <v>4</v>
      </c>
      <c r="R158" s="27">
        <v>4</v>
      </c>
      <c r="S158" s="27">
        <v>4</v>
      </c>
      <c r="T158" s="27">
        <v>5</v>
      </c>
      <c r="U158" s="27">
        <v>3</v>
      </c>
      <c r="V158" s="27">
        <v>5</v>
      </c>
      <c r="W158" s="27">
        <v>3</v>
      </c>
      <c r="X158" s="27">
        <v>4</v>
      </c>
      <c r="Y158" s="27">
        <v>5</v>
      </c>
      <c r="Z158" s="27">
        <v>5</v>
      </c>
      <c r="AA158" s="27">
        <v>5</v>
      </c>
      <c r="AB158" s="27">
        <v>4</v>
      </c>
      <c r="AC158" s="27">
        <v>5</v>
      </c>
      <c r="AD158" s="27">
        <v>5</v>
      </c>
      <c r="AE158" s="27">
        <v>4</v>
      </c>
      <c r="AF158" s="27">
        <v>4</v>
      </c>
      <c r="AG158" s="27">
        <v>5</v>
      </c>
      <c r="AH158" s="27">
        <v>5</v>
      </c>
      <c r="AI158" s="27">
        <v>5</v>
      </c>
      <c r="AJ158" s="27">
        <v>5</v>
      </c>
      <c r="AK158" s="27">
        <v>5</v>
      </c>
      <c r="AL158" s="27">
        <v>3</v>
      </c>
      <c r="AM158" s="27">
        <v>3</v>
      </c>
      <c r="AN158" s="27">
        <v>5</v>
      </c>
      <c r="AO158" s="27">
        <v>5</v>
      </c>
      <c r="AP158" s="27">
        <v>5</v>
      </c>
      <c r="AQ158" s="27">
        <v>5</v>
      </c>
      <c r="AR158" s="27">
        <v>5</v>
      </c>
      <c r="AS158" s="28">
        <v>5</v>
      </c>
      <c r="AT158" s="25">
        <f>SUBTOTAL(9,Form_Responses13[[#This Row],[X1.1]:[Z.9]])</f>
        <v>169</v>
      </c>
    </row>
    <row r="159" spans="2:46" s="25" customFormat="1" ht="12.5" x14ac:dyDescent="0.25">
      <c r="B159" s="29">
        <v>45803.4229834375</v>
      </c>
      <c r="C159" s="30" t="s">
        <v>230</v>
      </c>
      <c r="D159" s="30" t="str">
        <f>UPPER(Form_Responses13[[#This Row],[Nama Lengkap]])</f>
        <v>AILSA SHAFIQAH ARYADI</v>
      </c>
      <c r="E159" s="30">
        <f>VLOOKUP(Form_Responses13[[#This Row],[Column1]],'Nilai Raport'!$B$2:$D$215,3,0)</f>
        <v>83.92307692307692</v>
      </c>
      <c r="F159" s="30" t="s">
        <v>45</v>
      </c>
      <c r="G159" s="30" t="s">
        <v>157</v>
      </c>
      <c r="H159" s="30">
        <v>5</v>
      </c>
      <c r="I159" s="30">
        <v>5</v>
      </c>
      <c r="J159" s="30">
        <v>5</v>
      </c>
      <c r="K159" s="30">
        <v>4</v>
      </c>
      <c r="L159" s="30">
        <v>3</v>
      </c>
      <c r="M159" s="30">
        <v>3</v>
      </c>
      <c r="N159" s="30">
        <v>5</v>
      </c>
      <c r="O159" s="30">
        <v>5</v>
      </c>
      <c r="P159" s="30">
        <v>5</v>
      </c>
      <c r="Q159" s="30">
        <v>5</v>
      </c>
      <c r="R159" s="30">
        <v>5</v>
      </c>
      <c r="S159" s="30">
        <v>5</v>
      </c>
      <c r="T159" s="30">
        <v>5</v>
      </c>
      <c r="U159" s="30">
        <v>5</v>
      </c>
      <c r="V159" s="30">
        <v>5</v>
      </c>
      <c r="W159" s="30">
        <v>5</v>
      </c>
      <c r="X159" s="30">
        <v>3</v>
      </c>
      <c r="Y159" s="30">
        <v>3</v>
      </c>
      <c r="Z159" s="30">
        <v>5</v>
      </c>
      <c r="AA159" s="30">
        <v>5</v>
      </c>
      <c r="AB159" s="30">
        <v>5</v>
      </c>
      <c r="AC159" s="30">
        <v>5</v>
      </c>
      <c r="AD159" s="30">
        <v>4</v>
      </c>
      <c r="AE159" s="30">
        <v>5</v>
      </c>
      <c r="AF159" s="30">
        <v>5</v>
      </c>
      <c r="AG159" s="30">
        <v>5</v>
      </c>
      <c r="AH159" s="30">
        <v>5</v>
      </c>
      <c r="AI159" s="30">
        <v>3</v>
      </c>
      <c r="AJ159" s="30">
        <v>5</v>
      </c>
      <c r="AK159" s="30">
        <v>5</v>
      </c>
      <c r="AL159" s="30">
        <v>5</v>
      </c>
      <c r="AM159" s="30">
        <v>5</v>
      </c>
      <c r="AN159" s="30">
        <v>5</v>
      </c>
      <c r="AO159" s="30">
        <v>5</v>
      </c>
      <c r="AP159" s="30">
        <v>5</v>
      </c>
      <c r="AQ159" s="30">
        <v>5</v>
      </c>
      <c r="AR159" s="30">
        <v>5</v>
      </c>
      <c r="AS159" s="31">
        <v>5</v>
      </c>
      <c r="AT159" s="25">
        <f>SUBTOTAL(9,Form_Responses13[[#This Row],[X1.1]:[Z.9]])</f>
        <v>178</v>
      </c>
    </row>
    <row r="160" spans="2:46" ht="12.5" x14ac:dyDescent="0.25">
      <c r="B160" s="4">
        <v>45803.424751990737</v>
      </c>
      <c r="C160" s="5" t="s">
        <v>243</v>
      </c>
      <c r="D160" s="5" t="str">
        <f>UPPER(Form_Responses13[[#This Row],[Nama Lengkap]])</f>
        <v>AKBAR DANU TRI NUGRAHA</v>
      </c>
      <c r="E160" s="5">
        <f>VLOOKUP(Form_Responses13[[#This Row],[Column1]],'Nilai Raport'!$B$2:$D$215,3,0)</f>
        <v>81.15384615384616</v>
      </c>
      <c r="F160" s="5" t="s">
        <v>56</v>
      </c>
      <c r="G160" s="5" t="s">
        <v>157</v>
      </c>
      <c r="H160" s="5">
        <v>3</v>
      </c>
      <c r="I160" s="5">
        <v>4</v>
      </c>
      <c r="J160" s="5">
        <v>4</v>
      </c>
      <c r="K160" s="5">
        <v>2</v>
      </c>
      <c r="L160" s="5">
        <v>3</v>
      </c>
      <c r="M160" s="5">
        <v>4</v>
      </c>
      <c r="N160" s="5">
        <v>4</v>
      </c>
      <c r="O160" s="5">
        <v>3</v>
      </c>
      <c r="P160" s="5">
        <v>4</v>
      </c>
      <c r="Q160" s="5">
        <v>4</v>
      </c>
      <c r="R160" s="5">
        <v>5</v>
      </c>
      <c r="S160" s="5">
        <v>5</v>
      </c>
      <c r="T160" s="5">
        <v>4</v>
      </c>
      <c r="U160" s="5">
        <v>4</v>
      </c>
      <c r="V160" s="5">
        <v>4</v>
      </c>
      <c r="W160" s="5">
        <v>4</v>
      </c>
      <c r="X160" s="5">
        <v>4</v>
      </c>
      <c r="Y160" s="5">
        <v>4</v>
      </c>
      <c r="Z160" s="5">
        <v>4</v>
      </c>
      <c r="AA160" s="5">
        <v>4</v>
      </c>
      <c r="AB160" s="5">
        <v>4</v>
      </c>
      <c r="AC160" s="5">
        <v>5</v>
      </c>
      <c r="AD160" s="5">
        <v>4</v>
      </c>
      <c r="AE160" s="5">
        <v>5</v>
      </c>
      <c r="AF160" s="5">
        <v>4</v>
      </c>
      <c r="AG160" s="5">
        <v>4</v>
      </c>
      <c r="AH160" s="5">
        <v>4</v>
      </c>
      <c r="AI160" s="5">
        <v>4</v>
      </c>
      <c r="AJ160" s="5">
        <v>4</v>
      </c>
      <c r="AK160" s="5">
        <v>5</v>
      </c>
      <c r="AL160" s="5">
        <v>4</v>
      </c>
      <c r="AM160" s="5">
        <v>4</v>
      </c>
      <c r="AN160" s="5">
        <v>5</v>
      </c>
      <c r="AO160" s="5">
        <v>5</v>
      </c>
      <c r="AP160" s="5">
        <v>5</v>
      </c>
      <c r="AQ160" s="5">
        <v>4</v>
      </c>
      <c r="AR160" s="5">
        <v>5</v>
      </c>
      <c r="AS160" s="6">
        <v>5</v>
      </c>
      <c r="AT160">
        <f>SUBTOTAL(9,Form_Responses13[[#This Row],[X1.1]:[Z.9]])</f>
        <v>157</v>
      </c>
    </row>
    <row r="161" spans="2:46" ht="12.5" x14ac:dyDescent="0.25">
      <c r="B161" s="7">
        <v>45803.424512141202</v>
      </c>
      <c r="C161" s="8" t="s">
        <v>242</v>
      </c>
      <c r="D161" s="8" t="str">
        <f>UPPER(Form_Responses13[[#This Row],[Nama Lengkap]])</f>
        <v>ANANDA RASYA IRIANTO</v>
      </c>
      <c r="E161" s="8">
        <f>VLOOKUP(Form_Responses13[[#This Row],[Column1]],'Nilai Raport'!$B$2:$D$215,3,0)</f>
        <v>78</v>
      </c>
      <c r="F161" s="8" t="s">
        <v>56</v>
      </c>
      <c r="G161" s="8" t="s">
        <v>157</v>
      </c>
      <c r="H161" s="8">
        <v>4</v>
      </c>
      <c r="I161" s="8">
        <v>4</v>
      </c>
      <c r="J161" s="8">
        <v>4</v>
      </c>
      <c r="K161" s="8">
        <v>4</v>
      </c>
      <c r="L161" s="8">
        <v>3</v>
      </c>
      <c r="M161" s="8">
        <v>4</v>
      </c>
      <c r="N161" s="8">
        <v>4</v>
      </c>
      <c r="O161" s="8">
        <v>4</v>
      </c>
      <c r="P161" s="8">
        <v>4</v>
      </c>
      <c r="Q161" s="8">
        <v>4</v>
      </c>
      <c r="R161" s="8">
        <v>4</v>
      </c>
      <c r="S161" s="8">
        <v>4</v>
      </c>
      <c r="T161" s="8">
        <v>3</v>
      </c>
      <c r="U161" s="8">
        <v>4</v>
      </c>
      <c r="V161" s="8">
        <v>4</v>
      </c>
      <c r="W161" s="8">
        <v>4</v>
      </c>
      <c r="X161" s="8">
        <v>4</v>
      </c>
      <c r="Y161" s="8">
        <v>4</v>
      </c>
      <c r="Z161" s="8">
        <v>4</v>
      </c>
      <c r="AA161" s="8">
        <v>4</v>
      </c>
      <c r="AB161" s="8">
        <v>4</v>
      </c>
      <c r="AC161" s="8">
        <v>4</v>
      </c>
      <c r="AD161" s="8">
        <v>4</v>
      </c>
      <c r="AE161" s="8">
        <v>4</v>
      </c>
      <c r="AF161" s="8">
        <v>4</v>
      </c>
      <c r="AG161" s="8">
        <v>4</v>
      </c>
      <c r="AH161" s="8">
        <v>4</v>
      </c>
      <c r="AI161" s="8">
        <v>4</v>
      </c>
      <c r="AJ161" s="8">
        <v>4</v>
      </c>
      <c r="AK161" s="8">
        <v>4</v>
      </c>
      <c r="AL161" s="8">
        <v>4</v>
      </c>
      <c r="AM161" s="8">
        <v>4</v>
      </c>
      <c r="AN161" s="8">
        <v>4</v>
      </c>
      <c r="AO161" s="8">
        <v>4</v>
      </c>
      <c r="AP161" s="8">
        <v>4</v>
      </c>
      <c r="AQ161" s="8">
        <v>4</v>
      </c>
      <c r="AR161" s="8">
        <v>4</v>
      </c>
      <c r="AS161" s="9">
        <v>4</v>
      </c>
      <c r="AT161">
        <f>SUBTOTAL(9,Form_Responses13[[#This Row],[X1.1]:[Z.9]])</f>
        <v>150</v>
      </c>
    </row>
    <row r="162" spans="2:46" s="25" customFormat="1" ht="12.5" x14ac:dyDescent="0.25">
      <c r="B162" s="26">
        <v>45803.42327068287</v>
      </c>
      <c r="C162" s="27" t="s">
        <v>635</v>
      </c>
      <c r="D162" s="27" t="str">
        <f>UPPER(Form_Responses13[[#This Row],[Nama Lengkap]])</f>
        <v>ATHALLAH AZHAR MAULANA</v>
      </c>
      <c r="E162" s="27">
        <f>VLOOKUP(Form_Responses13[[#This Row],[Column1]],'Nilai Raport'!$B$2:$D$215,3,0)</f>
        <v>83.384615384615387</v>
      </c>
      <c r="F162" s="27" t="s">
        <v>56</v>
      </c>
      <c r="G162" s="27" t="s">
        <v>157</v>
      </c>
      <c r="H162" s="27">
        <v>5</v>
      </c>
      <c r="I162" s="27">
        <v>5</v>
      </c>
      <c r="J162" s="27">
        <v>4</v>
      </c>
      <c r="K162" s="27">
        <v>4</v>
      </c>
      <c r="L162" s="27">
        <v>3</v>
      </c>
      <c r="M162" s="27">
        <v>3</v>
      </c>
      <c r="N162" s="27">
        <v>4</v>
      </c>
      <c r="O162" s="27">
        <v>4</v>
      </c>
      <c r="P162" s="27">
        <v>3</v>
      </c>
      <c r="Q162" s="27">
        <v>4</v>
      </c>
      <c r="R162" s="27">
        <v>3</v>
      </c>
      <c r="S162" s="27">
        <v>3</v>
      </c>
      <c r="T162" s="27">
        <v>3</v>
      </c>
      <c r="U162" s="27">
        <v>4</v>
      </c>
      <c r="V162" s="27">
        <v>3</v>
      </c>
      <c r="W162" s="27">
        <v>4</v>
      </c>
      <c r="X162" s="27">
        <v>4</v>
      </c>
      <c r="Y162" s="27">
        <v>4</v>
      </c>
      <c r="Z162" s="27">
        <v>3</v>
      </c>
      <c r="AA162" s="27">
        <v>4</v>
      </c>
      <c r="AB162" s="27">
        <v>4</v>
      </c>
      <c r="AC162" s="27">
        <v>4</v>
      </c>
      <c r="AD162" s="27">
        <v>4</v>
      </c>
      <c r="AE162" s="27">
        <v>4</v>
      </c>
      <c r="AF162" s="27">
        <v>4</v>
      </c>
      <c r="AG162" s="27">
        <v>4</v>
      </c>
      <c r="AH162" s="27">
        <v>4</v>
      </c>
      <c r="AI162" s="27">
        <v>4</v>
      </c>
      <c r="AJ162" s="27">
        <v>4</v>
      </c>
      <c r="AK162" s="27">
        <v>4</v>
      </c>
      <c r="AL162" s="27">
        <v>3</v>
      </c>
      <c r="AM162" s="27">
        <v>3</v>
      </c>
      <c r="AN162" s="27">
        <v>4</v>
      </c>
      <c r="AO162" s="27">
        <v>4</v>
      </c>
      <c r="AP162" s="27">
        <v>4</v>
      </c>
      <c r="AQ162" s="27">
        <v>4</v>
      </c>
      <c r="AR162" s="27">
        <v>4</v>
      </c>
      <c r="AS162" s="28">
        <v>4</v>
      </c>
      <c r="AT162" s="25">
        <f>SUBTOTAL(9,Form_Responses13[[#This Row],[X1.1]:[Z.9]])</f>
        <v>144</v>
      </c>
    </row>
    <row r="163" spans="2:46" s="25" customFormat="1" ht="12.5" x14ac:dyDescent="0.25">
      <c r="B163" s="29">
        <v>45803.424147858794</v>
      </c>
      <c r="C163" s="30" t="s">
        <v>636</v>
      </c>
      <c r="D163" s="30" t="str">
        <f>UPPER(Form_Responses13[[#This Row],[Nama Lengkap]])</f>
        <v>DTRIAN FATTAH RAMADHAN</v>
      </c>
      <c r="E163" s="30">
        <f>VLOOKUP(Form_Responses13[[#This Row],[Column1]],'Nilai Raport'!$B$2:$D$215,3,0)</f>
        <v>81.15384615384616</v>
      </c>
      <c r="F163" s="30" t="s">
        <v>56</v>
      </c>
      <c r="G163" s="30" t="s">
        <v>157</v>
      </c>
      <c r="H163" s="30">
        <v>5</v>
      </c>
      <c r="I163" s="30">
        <v>5</v>
      </c>
      <c r="J163" s="30">
        <v>5</v>
      </c>
      <c r="K163" s="30">
        <v>5</v>
      </c>
      <c r="L163" s="30">
        <v>5</v>
      </c>
      <c r="M163" s="30">
        <v>5</v>
      </c>
      <c r="N163" s="30">
        <v>5</v>
      </c>
      <c r="O163" s="30">
        <v>5</v>
      </c>
      <c r="P163" s="30">
        <v>5</v>
      </c>
      <c r="Q163" s="30">
        <v>5</v>
      </c>
      <c r="R163" s="30">
        <v>5</v>
      </c>
      <c r="S163" s="30">
        <v>5</v>
      </c>
      <c r="T163" s="30">
        <v>5</v>
      </c>
      <c r="U163" s="30">
        <v>5</v>
      </c>
      <c r="V163" s="30">
        <v>5</v>
      </c>
      <c r="W163" s="30">
        <v>5</v>
      </c>
      <c r="X163" s="30">
        <v>5</v>
      </c>
      <c r="Y163" s="30">
        <v>5</v>
      </c>
      <c r="Z163" s="30">
        <v>5</v>
      </c>
      <c r="AA163" s="30">
        <v>5</v>
      </c>
      <c r="AB163" s="30">
        <v>5</v>
      </c>
      <c r="AC163" s="30">
        <v>5</v>
      </c>
      <c r="AD163" s="30">
        <v>5</v>
      </c>
      <c r="AE163" s="30">
        <v>5</v>
      </c>
      <c r="AF163" s="30">
        <v>5</v>
      </c>
      <c r="AG163" s="30">
        <v>5</v>
      </c>
      <c r="AH163" s="30">
        <v>5</v>
      </c>
      <c r="AI163" s="30">
        <v>5</v>
      </c>
      <c r="AJ163" s="30">
        <v>5</v>
      </c>
      <c r="AK163" s="30">
        <v>5</v>
      </c>
      <c r="AL163" s="30">
        <v>5</v>
      </c>
      <c r="AM163" s="30">
        <v>5</v>
      </c>
      <c r="AN163" s="30">
        <v>5</v>
      </c>
      <c r="AO163" s="30">
        <v>5</v>
      </c>
      <c r="AP163" s="30">
        <v>5</v>
      </c>
      <c r="AQ163" s="30">
        <v>5</v>
      </c>
      <c r="AR163" s="30">
        <v>5</v>
      </c>
      <c r="AS163" s="31">
        <v>5</v>
      </c>
      <c r="AT163" s="25">
        <f>SUBTOTAL(9,Form_Responses13[[#This Row],[X1.1]:[Z.9]])</f>
        <v>190</v>
      </c>
    </row>
    <row r="164" spans="2:46" ht="12.5" x14ac:dyDescent="0.25">
      <c r="B164" s="4">
        <v>45803.422660127311</v>
      </c>
      <c r="C164" t="s">
        <v>483</v>
      </c>
      <c r="D164" s="5" t="str">
        <f>UPPER(Form_Responses13[[#This Row],[Nama Lengkap]])</f>
        <v>EL RHYZA DZAKHWAN</v>
      </c>
      <c r="E164" s="5">
        <f>VLOOKUP(Form_Responses13[[#This Row],[Column1]],'Nilai Raport'!$B$2:$D$215,3,0)</f>
        <v>81.461538461538467</v>
      </c>
      <c r="F164" s="5" t="s">
        <v>56</v>
      </c>
      <c r="G164" s="5" t="s">
        <v>157</v>
      </c>
      <c r="H164" s="5">
        <v>4</v>
      </c>
      <c r="I164" s="5">
        <v>4</v>
      </c>
      <c r="J164" s="5">
        <v>3</v>
      </c>
      <c r="K164" s="5">
        <v>4</v>
      </c>
      <c r="L164" s="5">
        <v>3</v>
      </c>
      <c r="M164" s="5">
        <v>2</v>
      </c>
      <c r="N164" s="5">
        <v>4</v>
      </c>
      <c r="O164" s="5">
        <v>3</v>
      </c>
      <c r="P164" s="5">
        <v>4</v>
      </c>
      <c r="Q164" s="5">
        <v>4</v>
      </c>
      <c r="R164" s="5">
        <v>5</v>
      </c>
      <c r="S164" s="5">
        <v>5</v>
      </c>
      <c r="T164" s="5">
        <v>5</v>
      </c>
      <c r="U164" s="5">
        <v>4</v>
      </c>
      <c r="V164" s="5">
        <v>5</v>
      </c>
      <c r="W164" s="5">
        <v>3</v>
      </c>
      <c r="X164" s="5">
        <v>4</v>
      </c>
      <c r="Y164" s="5">
        <v>4</v>
      </c>
      <c r="Z164" s="5">
        <v>4</v>
      </c>
      <c r="AA164" s="5">
        <v>4</v>
      </c>
      <c r="AB164" s="5">
        <v>4</v>
      </c>
      <c r="AC164" s="5">
        <v>5</v>
      </c>
      <c r="AD164" s="5">
        <v>4</v>
      </c>
      <c r="AE164" s="5">
        <v>5</v>
      </c>
      <c r="AF164" s="5">
        <v>4</v>
      </c>
      <c r="AG164" s="5">
        <v>4</v>
      </c>
      <c r="AH164" s="5">
        <v>4</v>
      </c>
      <c r="AI164" s="5">
        <v>3</v>
      </c>
      <c r="AJ164" s="5">
        <v>4</v>
      </c>
      <c r="AK164" s="5">
        <v>5</v>
      </c>
      <c r="AL164" s="5">
        <v>5</v>
      </c>
      <c r="AM164" s="5">
        <v>4</v>
      </c>
      <c r="AN164" s="5">
        <v>4</v>
      </c>
      <c r="AO164" s="5">
        <v>4</v>
      </c>
      <c r="AP164" s="5">
        <v>4</v>
      </c>
      <c r="AQ164" s="5">
        <v>4</v>
      </c>
      <c r="AR164" s="5">
        <v>4</v>
      </c>
      <c r="AS164" s="6">
        <v>4</v>
      </c>
      <c r="AT164">
        <f>SUBTOTAL(9,Form_Responses13[[#This Row],[X1.1]:[Z.9]])</f>
        <v>153</v>
      </c>
    </row>
    <row r="165" spans="2:46" ht="12.5" x14ac:dyDescent="0.25">
      <c r="B165" s="7">
        <v>45803.422124537035</v>
      </c>
      <c r="C165" s="8" t="s">
        <v>484</v>
      </c>
      <c r="D165" s="8" t="str">
        <f>UPPER(Form_Responses13[[#This Row],[Nama Lengkap]])</f>
        <v>FADHLAN RAFIE ALIMUDIN</v>
      </c>
      <c r="E165" s="8">
        <f>VLOOKUP(Form_Responses13[[#This Row],[Column1]],'Nilai Raport'!$B$2:$D$215,3,0)</f>
        <v>84.92307692307692</v>
      </c>
      <c r="F165" s="8" t="s">
        <v>56</v>
      </c>
      <c r="G165" s="8" t="s">
        <v>157</v>
      </c>
      <c r="H165" s="8">
        <v>5</v>
      </c>
      <c r="I165" s="8">
        <v>5</v>
      </c>
      <c r="J165" s="8">
        <v>5</v>
      </c>
      <c r="K165" s="8">
        <v>5</v>
      </c>
      <c r="L165" s="8">
        <v>4</v>
      </c>
      <c r="M165" s="8">
        <v>4</v>
      </c>
      <c r="N165" s="8">
        <v>5</v>
      </c>
      <c r="O165" s="8">
        <v>4</v>
      </c>
      <c r="P165" s="8">
        <v>5</v>
      </c>
      <c r="Q165" s="8">
        <v>5</v>
      </c>
      <c r="R165" s="8">
        <v>3</v>
      </c>
      <c r="S165" s="8">
        <v>2</v>
      </c>
      <c r="T165" s="8">
        <v>3</v>
      </c>
      <c r="U165" s="8">
        <v>5</v>
      </c>
      <c r="V165" s="8">
        <v>5</v>
      </c>
      <c r="W165" s="8">
        <v>4</v>
      </c>
      <c r="X165" s="8">
        <v>4</v>
      </c>
      <c r="Y165" s="8">
        <v>3</v>
      </c>
      <c r="Z165" s="8">
        <v>5</v>
      </c>
      <c r="AA165" s="8">
        <v>5</v>
      </c>
      <c r="AB165" s="8">
        <v>3</v>
      </c>
      <c r="AC165" s="8">
        <v>3</v>
      </c>
      <c r="AD165" s="8">
        <v>5</v>
      </c>
      <c r="AE165" s="8">
        <v>5</v>
      </c>
      <c r="AF165" s="8">
        <v>4</v>
      </c>
      <c r="AG165" s="8">
        <v>3</v>
      </c>
      <c r="AH165" s="8">
        <v>5</v>
      </c>
      <c r="AI165" s="8">
        <v>5</v>
      </c>
      <c r="AJ165" s="8">
        <v>4</v>
      </c>
      <c r="AK165" s="8">
        <v>4</v>
      </c>
      <c r="AL165" s="8">
        <v>4</v>
      </c>
      <c r="AM165" s="8">
        <v>4</v>
      </c>
      <c r="AN165" s="8">
        <v>4</v>
      </c>
      <c r="AO165" s="8">
        <v>5</v>
      </c>
      <c r="AP165" s="8">
        <v>4</v>
      </c>
      <c r="AQ165" s="8">
        <v>3</v>
      </c>
      <c r="AR165" s="8">
        <v>3</v>
      </c>
      <c r="AS165" s="9">
        <v>4</v>
      </c>
      <c r="AT165">
        <f>SUBTOTAL(9,Form_Responses13[[#This Row],[X1.1]:[Z.9]])</f>
        <v>158</v>
      </c>
    </row>
    <row r="166" spans="2:46" s="25" customFormat="1" ht="12.5" x14ac:dyDescent="0.25">
      <c r="B166" s="26">
        <v>45803.422482916663</v>
      </c>
      <c r="C166" s="27" t="s">
        <v>226</v>
      </c>
      <c r="D166" s="27" t="str">
        <f>UPPER(Form_Responses13[[#This Row],[Nama Lengkap]])</f>
        <v>FAIRUZ HAFIZH IBRAHIM</v>
      </c>
      <c r="E166" s="27">
        <f>VLOOKUP(Form_Responses13[[#This Row],[Column1]],'Nilai Raport'!$B$2:$D$215,3,0)</f>
        <v>85.07692307692308</v>
      </c>
      <c r="F166" s="27" t="s">
        <v>56</v>
      </c>
      <c r="G166" s="27" t="s">
        <v>157</v>
      </c>
      <c r="H166" s="27">
        <v>5</v>
      </c>
      <c r="I166" s="27">
        <v>5</v>
      </c>
      <c r="J166" s="27">
        <v>5</v>
      </c>
      <c r="K166" s="27">
        <v>5</v>
      </c>
      <c r="L166" s="27">
        <v>4</v>
      </c>
      <c r="M166" s="27">
        <v>5</v>
      </c>
      <c r="N166" s="27">
        <v>5</v>
      </c>
      <c r="O166" s="27">
        <v>5</v>
      </c>
      <c r="P166" s="27">
        <v>5</v>
      </c>
      <c r="Q166" s="27">
        <v>4</v>
      </c>
      <c r="R166" s="27">
        <v>4</v>
      </c>
      <c r="S166" s="27">
        <v>4</v>
      </c>
      <c r="T166" s="27">
        <v>4</v>
      </c>
      <c r="U166" s="27">
        <v>4</v>
      </c>
      <c r="V166" s="27">
        <v>4</v>
      </c>
      <c r="W166" s="27">
        <v>4</v>
      </c>
      <c r="X166" s="27">
        <v>4</v>
      </c>
      <c r="Y166" s="27">
        <v>4</v>
      </c>
      <c r="Z166" s="27">
        <v>4</v>
      </c>
      <c r="AA166" s="27">
        <v>4</v>
      </c>
      <c r="AB166" s="27">
        <v>5</v>
      </c>
      <c r="AC166" s="27">
        <v>5</v>
      </c>
      <c r="AD166" s="27">
        <v>5</v>
      </c>
      <c r="AE166" s="27">
        <v>5</v>
      </c>
      <c r="AF166" s="27">
        <v>5</v>
      </c>
      <c r="AG166" s="27">
        <v>5</v>
      </c>
      <c r="AH166" s="27">
        <v>5</v>
      </c>
      <c r="AI166" s="27">
        <v>5</v>
      </c>
      <c r="AJ166" s="27">
        <v>5</v>
      </c>
      <c r="AK166" s="27">
        <v>4</v>
      </c>
      <c r="AL166" s="27">
        <v>4</v>
      </c>
      <c r="AM166" s="27">
        <v>4</v>
      </c>
      <c r="AN166" s="27">
        <v>4</v>
      </c>
      <c r="AO166" s="27">
        <v>4</v>
      </c>
      <c r="AP166" s="27">
        <v>4</v>
      </c>
      <c r="AQ166" s="27">
        <v>5</v>
      </c>
      <c r="AR166" s="27">
        <v>5</v>
      </c>
      <c r="AS166" s="28">
        <v>5</v>
      </c>
      <c r="AT166" s="25">
        <f>SUBTOTAL(9,Form_Responses13[[#This Row],[X1.1]:[Z.9]])</f>
        <v>172</v>
      </c>
    </row>
    <row r="167" spans="2:46" ht="12.5" x14ac:dyDescent="0.25">
      <c r="B167" s="7">
        <v>45803.423117199069</v>
      </c>
      <c r="C167" s="8" t="s">
        <v>233</v>
      </c>
      <c r="D167" s="8" t="str">
        <f>UPPER(Form_Responses13[[#This Row],[Nama Lengkap]])</f>
        <v>FATIA ANWA IRRIZQI</v>
      </c>
      <c r="E167" s="8">
        <f>VLOOKUP(Form_Responses13[[#This Row],[Column1]],'Nilai Raport'!$B$2:$D$215,3,0)</f>
        <v>84.615384615384613</v>
      </c>
      <c r="F167" s="8" t="s">
        <v>45</v>
      </c>
      <c r="G167" s="8" t="s">
        <v>157</v>
      </c>
      <c r="H167" s="8">
        <v>3</v>
      </c>
      <c r="I167" s="8">
        <v>4</v>
      </c>
      <c r="J167" s="8">
        <v>3</v>
      </c>
      <c r="K167" s="8">
        <v>4</v>
      </c>
      <c r="L167" s="8">
        <v>2</v>
      </c>
      <c r="M167" s="8">
        <v>3</v>
      </c>
      <c r="N167" s="8">
        <v>3</v>
      </c>
      <c r="O167" s="8">
        <v>4</v>
      </c>
      <c r="P167" s="8">
        <v>4</v>
      </c>
      <c r="Q167" s="8">
        <v>5</v>
      </c>
      <c r="R167" s="8">
        <v>4</v>
      </c>
      <c r="S167" s="8">
        <v>4</v>
      </c>
      <c r="T167" s="8">
        <v>4</v>
      </c>
      <c r="U167" s="8">
        <v>3</v>
      </c>
      <c r="V167" s="8">
        <v>4</v>
      </c>
      <c r="W167" s="8">
        <v>3</v>
      </c>
      <c r="X167" s="8">
        <v>4</v>
      </c>
      <c r="Y167" s="8">
        <v>4</v>
      </c>
      <c r="Z167" s="8">
        <v>4</v>
      </c>
      <c r="AA167" s="8">
        <v>4</v>
      </c>
      <c r="AB167" s="8">
        <v>3</v>
      </c>
      <c r="AC167" s="8">
        <v>4</v>
      </c>
      <c r="AD167" s="8">
        <v>4</v>
      </c>
      <c r="AE167" s="8">
        <v>4</v>
      </c>
      <c r="AF167" s="8">
        <v>4</v>
      </c>
      <c r="AG167" s="8">
        <v>3</v>
      </c>
      <c r="AH167" s="8">
        <v>2</v>
      </c>
      <c r="AI167" s="8">
        <v>3</v>
      </c>
      <c r="AJ167" s="8">
        <v>3</v>
      </c>
      <c r="AK167" s="8">
        <v>4</v>
      </c>
      <c r="AL167" s="8">
        <v>3</v>
      </c>
      <c r="AM167" s="8">
        <v>4</v>
      </c>
      <c r="AN167" s="8">
        <v>3</v>
      </c>
      <c r="AO167" s="8">
        <v>4</v>
      </c>
      <c r="AP167" s="8">
        <v>4</v>
      </c>
      <c r="AQ167" s="8">
        <v>3</v>
      </c>
      <c r="AR167" s="8">
        <v>4</v>
      </c>
      <c r="AS167" s="9">
        <v>4</v>
      </c>
      <c r="AT167">
        <f>SUBTOTAL(9,Form_Responses13[[#This Row],[X1.1]:[Z.9]])</f>
        <v>136</v>
      </c>
    </row>
    <row r="168" spans="2:46" ht="12.5" x14ac:dyDescent="0.25">
      <c r="B168" s="4">
        <v>45803.422363831021</v>
      </c>
      <c r="C168" s="5" t="s">
        <v>500</v>
      </c>
      <c r="D168" s="5" t="str">
        <f>UPPER(Form_Responses13[[#This Row],[Nama Lengkap]])</f>
        <v>RACHMAD RISKY FAUZAN</v>
      </c>
      <c r="E168" s="5">
        <f>VLOOKUP(Form_Responses13[[#This Row],[Column1]],'Nilai Raport'!$B$2:$D$215,3,0)</f>
        <v>83.538461538461533</v>
      </c>
      <c r="F168" s="5" t="s">
        <v>56</v>
      </c>
      <c r="G168" s="5" t="s">
        <v>157</v>
      </c>
      <c r="H168" s="5">
        <v>4</v>
      </c>
      <c r="I168" s="5">
        <v>4</v>
      </c>
      <c r="J168" s="5">
        <v>5</v>
      </c>
      <c r="K168" s="5">
        <v>4</v>
      </c>
      <c r="L168" s="5">
        <v>4</v>
      </c>
      <c r="M168" s="5">
        <v>3</v>
      </c>
      <c r="N168" s="5">
        <v>4</v>
      </c>
      <c r="O168" s="5">
        <v>4</v>
      </c>
      <c r="P168" s="5">
        <v>4</v>
      </c>
      <c r="Q168" s="5">
        <v>4</v>
      </c>
      <c r="R168" s="5">
        <v>4</v>
      </c>
      <c r="S168" s="5">
        <v>3</v>
      </c>
      <c r="T168" s="5">
        <v>4</v>
      </c>
      <c r="U168" s="5">
        <v>4</v>
      </c>
      <c r="V168" s="5">
        <v>4</v>
      </c>
      <c r="W168" s="5">
        <v>4</v>
      </c>
      <c r="X168" s="5">
        <v>4</v>
      </c>
      <c r="Y168" s="5">
        <v>4</v>
      </c>
      <c r="Z168" s="5">
        <v>4</v>
      </c>
      <c r="AA168" s="5">
        <v>4</v>
      </c>
      <c r="AB168" s="5">
        <v>4</v>
      </c>
      <c r="AC168" s="5">
        <v>4</v>
      </c>
      <c r="AD168" s="5">
        <v>5</v>
      </c>
      <c r="AE168" s="5">
        <v>5</v>
      </c>
      <c r="AF168" s="5">
        <v>5</v>
      </c>
      <c r="AG168" s="5">
        <v>5</v>
      </c>
      <c r="AH168" s="5">
        <v>4</v>
      </c>
      <c r="AI168" s="5">
        <v>4</v>
      </c>
      <c r="AJ168" s="5">
        <v>4</v>
      </c>
      <c r="AK168" s="5">
        <v>5</v>
      </c>
      <c r="AL168" s="5">
        <v>4</v>
      </c>
      <c r="AM168" s="5">
        <v>4</v>
      </c>
      <c r="AN168" s="5">
        <v>5</v>
      </c>
      <c r="AO168" s="5">
        <v>5</v>
      </c>
      <c r="AP168" s="5">
        <v>5</v>
      </c>
      <c r="AQ168" s="5">
        <v>5</v>
      </c>
      <c r="AR168" s="5">
        <v>5</v>
      </c>
      <c r="AS168" s="6">
        <v>4</v>
      </c>
      <c r="AT168">
        <f>SUBTOTAL(9,Form_Responses13[[#This Row],[X1.1]:[Z.9]])</f>
        <v>161</v>
      </c>
    </row>
    <row r="169" spans="2:46" ht="12.5" x14ac:dyDescent="0.25">
      <c r="B169" s="7">
        <v>45803.422817199069</v>
      </c>
      <c r="C169" s="8" t="s">
        <v>228</v>
      </c>
      <c r="D169" s="8" t="str">
        <f>UPPER(Form_Responses13[[#This Row],[Nama Lengkap]])</f>
        <v>GALIH DWI SULISTI YONO</v>
      </c>
      <c r="E169" s="8">
        <f>VLOOKUP(Form_Responses13[[#This Row],[Column1]],'Nilai Raport'!$B$2:$D$215,3,0)</f>
        <v>83.692307692307693</v>
      </c>
      <c r="F169" s="8" t="s">
        <v>56</v>
      </c>
      <c r="G169" s="8" t="s">
        <v>157</v>
      </c>
      <c r="H169" s="8">
        <v>4</v>
      </c>
      <c r="I169" s="8">
        <v>3</v>
      </c>
      <c r="J169" s="8">
        <v>4</v>
      </c>
      <c r="K169" s="8">
        <v>3</v>
      </c>
      <c r="L169" s="8">
        <v>3</v>
      </c>
      <c r="M169" s="8">
        <v>2</v>
      </c>
      <c r="N169" s="8">
        <v>2</v>
      </c>
      <c r="O169" s="8">
        <v>4</v>
      </c>
      <c r="P169" s="8">
        <v>5</v>
      </c>
      <c r="Q169" s="8">
        <v>4</v>
      </c>
      <c r="R169" s="8">
        <v>5</v>
      </c>
      <c r="S169" s="8">
        <v>3</v>
      </c>
      <c r="T169" s="8">
        <v>4</v>
      </c>
      <c r="U169" s="8">
        <v>5</v>
      </c>
      <c r="V169" s="8">
        <v>4</v>
      </c>
      <c r="W169" s="8">
        <v>4</v>
      </c>
      <c r="X169" s="8">
        <v>4</v>
      </c>
      <c r="Y169" s="8">
        <v>5</v>
      </c>
      <c r="Z169" s="8">
        <v>4</v>
      </c>
      <c r="AA169" s="8">
        <v>5</v>
      </c>
      <c r="AB169" s="8">
        <v>4</v>
      </c>
      <c r="AC169" s="8">
        <v>4</v>
      </c>
      <c r="AD169" s="8">
        <v>5</v>
      </c>
      <c r="AE169" s="8">
        <v>5</v>
      </c>
      <c r="AF169" s="8">
        <v>4</v>
      </c>
      <c r="AG169" s="8">
        <v>5</v>
      </c>
      <c r="AH169" s="8">
        <v>5</v>
      </c>
      <c r="AI169" s="8">
        <v>5</v>
      </c>
      <c r="AJ169" s="8">
        <v>3</v>
      </c>
      <c r="AK169" s="8">
        <v>4</v>
      </c>
      <c r="AL169" s="8">
        <v>3</v>
      </c>
      <c r="AM169" s="8">
        <v>4</v>
      </c>
      <c r="AN169" s="8">
        <v>4</v>
      </c>
      <c r="AO169" s="8">
        <v>4</v>
      </c>
      <c r="AP169" s="8">
        <v>5</v>
      </c>
      <c r="AQ169" s="8">
        <v>4</v>
      </c>
      <c r="AR169" s="8">
        <v>4</v>
      </c>
      <c r="AS169" s="9">
        <v>5</v>
      </c>
      <c r="AT169">
        <f>SUBTOTAL(9,Form_Responses13[[#This Row],[X1.1]:[Z.9]])</f>
        <v>154</v>
      </c>
    </row>
    <row r="170" spans="2:46" ht="12.5" x14ac:dyDescent="0.25">
      <c r="B170" s="4">
        <v>45802.775599976856</v>
      </c>
      <c r="C170" s="5" t="s">
        <v>637</v>
      </c>
      <c r="D170" s="5" t="str">
        <f>UPPER(Form_Responses13[[#This Row],[Nama Lengkap]])</f>
        <v>HAAFIDZAH RIF'QAH</v>
      </c>
      <c r="E170" s="5">
        <f>VLOOKUP(Form_Responses13[[#This Row],[Column1]],'Nilai Raport'!$B$2:$D$215,3,0)</f>
        <v>85.538461538461533</v>
      </c>
      <c r="F170" s="5" t="s">
        <v>45</v>
      </c>
      <c r="G170" s="5" t="s">
        <v>157</v>
      </c>
      <c r="H170" s="5">
        <v>5</v>
      </c>
      <c r="I170" s="5">
        <v>4</v>
      </c>
      <c r="J170" s="5">
        <v>4</v>
      </c>
      <c r="K170" s="5">
        <v>5</v>
      </c>
      <c r="L170" s="5">
        <v>3</v>
      </c>
      <c r="M170" s="5">
        <v>1</v>
      </c>
      <c r="N170" s="5">
        <v>3</v>
      </c>
      <c r="O170" s="5">
        <v>5</v>
      </c>
      <c r="P170" s="5">
        <v>4</v>
      </c>
      <c r="Q170" s="5">
        <v>4</v>
      </c>
      <c r="R170" s="5">
        <v>4</v>
      </c>
      <c r="S170" s="5">
        <v>3</v>
      </c>
      <c r="T170" s="5">
        <v>4</v>
      </c>
      <c r="U170" s="5">
        <v>5</v>
      </c>
      <c r="V170" s="5">
        <v>3</v>
      </c>
      <c r="W170" s="5">
        <v>4</v>
      </c>
      <c r="X170" s="5">
        <v>3</v>
      </c>
      <c r="Y170" s="5">
        <v>4</v>
      </c>
      <c r="Z170" s="5">
        <v>3</v>
      </c>
      <c r="AA170" s="5">
        <v>4</v>
      </c>
      <c r="AB170" s="5">
        <v>5</v>
      </c>
      <c r="AC170" s="5">
        <v>4</v>
      </c>
      <c r="AD170" s="5">
        <v>3</v>
      </c>
      <c r="AE170" s="5">
        <v>3</v>
      </c>
      <c r="AF170" s="5">
        <v>4</v>
      </c>
      <c r="AG170" s="5">
        <v>4</v>
      </c>
      <c r="AH170" s="5">
        <v>5</v>
      </c>
      <c r="AI170" s="5">
        <v>4</v>
      </c>
      <c r="AJ170" s="5">
        <v>4</v>
      </c>
      <c r="AK170" s="5">
        <v>4</v>
      </c>
      <c r="AL170" s="5">
        <v>4</v>
      </c>
      <c r="AM170" s="5">
        <v>3</v>
      </c>
      <c r="AN170" s="5">
        <v>5</v>
      </c>
      <c r="AO170" s="5">
        <v>4</v>
      </c>
      <c r="AP170" s="5">
        <v>4</v>
      </c>
      <c r="AQ170" s="5">
        <v>5</v>
      </c>
      <c r="AR170" s="5">
        <v>5</v>
      </c>
      <c r="AS170" s="6">
        <v>5</v>
      </c>
      <c r="AT170">
        <f>SUBTOTAL(9,Form_Responses13[[#This Row],[X1.1]:[Z.9]])</f>
        <v>150</v>
      </c>
    </row>
    <row r="171" spans="2:46" ht="12.5" x14ac:dyDescent="0.25">
      <c r="B171" s="7">
        <v>45803.42217075231</v>
      </c>
      <c r="C171" s="8" t="s">
        <v>638</v>
      </c>
      <c r="D171" s="8" t="str">
        <f>UPPER(Form_Responses13[[#This Row],[Nama Lengkap]])</f>
        <v>IBROHIM</v>
      </c>
      <c r="E171" s="8">
        <f>VLOOKUP(Form_Responses13[[#This Row],[Column1]],'Nilai Raport'!$B$2:$D$215,3,0)</f>
        <v>83.230769230769226</v>
      </c>
      <c r="F171" s="8" t="s">
        <v>56</v>
      </c>
      <c r="G171" s="8" t="s">
        <v>157</v>
      </c>
      <c r="H171" s="8">
        <v>5</v>
      </c>
      <c r="I171" s="8">
        <v>4</v>
      </c>
      <c r="J171" s="8">
        <v>5</v>
      </c>
      <c r="K171" s="8">
        <v>5</v>
      </c>
      <c r="L171" s="8">
        <v>2</v>
      </c>
      <c r="M171" s="8">
        <v>5</v>
      </c>
      <c r="N171" s="8">
        <v>4</v>
      </c>
      <c r="O171" s="8">
        <v>4</v>
      </c>
      <c r="P171" s="8">
        <v>4</v>
      </c>
      <c r="Q171" s="8">
        <v>5</v>
      </c>
      <c r="R171" s="8">
        <v>4</v>
      </c>
      <c r="S171" s="8">
        <v>4</v>
      </c>
      <c r="T171" s="8">
        <v>3</v>
      </c>
      <c r="U171" s="8">
        <v>4</v>
      </c>
      <c r="V171" s="8">
        <v>4</v>
      </c>
      <c r="W171" s="8">
        <v>3</v>
      </c>
      <c r="X171" s="8">
        <v>4</v>
      </c>
      <c r="Y171" s="8">
        <v>4</v>
      </c>
      <c r="Z171" s="8">
        <v>5</v>
      </c>
      <c r="AA171" s="8">
        <v>4</v>
      </c>
      <c r="AB171" s="8">
        <v>5</v>
      </c>
      <c r="AC171" s="8">
        <v>3</v>
      </c>
      <c r="AD171" s="8">
        <v>4</v>
      </c>
      <c r="AE171" s="8">
        <v>5</v>
      </c>
      <c r="AF171" s="8">
        <v>5</v>
      </c>
      <c r="AG171" s="8">
        <v>4</v>
      </c>
      <c r="AH171" s="8">
        <v>5</v>
      </c>
      <c r="AI171" s="8">
        <v>2</v>
      </c>
      <c r="AJ171" s="8">
        <v>5</v>
      </c>
      <c r="AK171" s="8">
        <v>5</v>
      </c>
      <c r="AL171" s="8">
        <v>5</v>
      </c>
      <c r="AM171" s="8">
        <v>5</v>
      </c>
      <c r="AN171" s="8">
        <v>5</v>
      </c>
      <c r="AO171" s="8">
        <v>5</v>
      </c>
      <c r="AP171" s="8">
        <v>5</v>
      </c>
      <c r="AQ171" s="8">
        <v>5</v>
      </c>
      <c r="AR171" s="8">
        <v>5</v>
      </c>
      <c r="AS171" s="9">
        <v>5</v>
      </c>
      <c r="AT171">
        <f>SUBTOTAL(9,Form_Responses13[[#This Row],[X1.1]:[Z.9]])</f>
        <v>165</v>
      </c>
    </row>
    <row r="172" spans="2:46" ht="12.5" x14ac:dyDescent="0.25">
      <c r="B172" s="4">
        <v>45802.807272395832</v>
      </c>
      <c r="C172" s="5" t="s">
        <v>199</v>
      </c>
      <c r="D172" s="5" t="str">
        <f>UPPER(Form_Responses13[[#This Row],[Nama Lengkap]])</f>
        <v>JIHAN SYAHFITRI</v>
      </c>
      <c r="E172" s="5">
        <f>VLOOKUP(Form_Responses13[[#This Row],[Column1]],'Nilai Raport'!$B$2:$D$215,3,0)</f>
        <v>81.692307692307693</v>
      </c>
      <c r="F172" s="5" t="s">
        <v>45</v>
      </c>
      <c r="G172" s="5" t="s">
        <v>157</v>
      </c>
      <c r="H172" s="5">
        <v>1</v>
      </c>
      <c r="I172" s="5">
        <v>3</v>
      </c>
      <c r="J172" s="5">
        <v>4</v>
      </c>
      <c r="K172" s="5">
        <v>5</v>
      </c>
      <c r="L172" s="5">
        <v>4</v>
      </c>
      <c r="M172" s="5">
        <v>4</v>
      </c>
      <c r="N172" s="5">
        <v>5</v>
      </c>
      <c r="O172" s="5">
        <v>5</v>
      </c>
      <c r="P172" s="5">
        <v>5</v>
      </c>
      <c r="Q172" s="5">
        <v>3</v>
      </c>
      <c r="R172" s="5">
        <v>5</v>
      </c>
      <c r="S172" s="5">
        <v>2</v>
      </c>
      <c r="T172" s="5">
        <v>3</v>
      </c>
      <c r="U172" s="5">
        <v>4</v>
      </c>
      <c r="V172" s="5">
        <v>5</v>
      </c>
      <c r="W172" s="5">
        <v>1</v>
      </c>
      <c r="X172" s="5">
        <v>4</v>
      </c>
      <c r="Y172" s="5">
        <v>4</v>
      </c>
      <c r="Z172" s="5">
        <v>5</v>
      </c>
      <c r="AA172" s="5">
        <v>4</v>
      </c>
      <c r="AB172" s="5">
        <v>5</v>
      </c>
      <c r="AC172" s="5">
        <v>5</v>
      </c>
      <c r="AD172" s="5">
        <v>4</v>
      </c>
      <c r="AE172" s="5">
        <v>5</v>
      </c>
      <c r="AF172" s="5">
        <v>5</v>
      </c>
      <c r="AG172" s="5">
        <v>5</v>
      </c>
      <c r="AH172" s="5">
        <v>4</v>
      </c>
      <c r="AI172" s="5">
        <v>3</v>
      </c>
      <c r="AJ172" s="5">
        <v>5</v>
      </c>
      <c r="AK172" s="5">
        <v>5</v>
      </c>
      <c r="AL172" s="5">
        <v>5</v>
      </c>
      <c r="AM172" s="5">
        <v>3</v>
      </c>
      <c r="AN172" s="5">
        <v>5</v>
      </c>
      <c r="AO172" s="5">
        <v>5</v>
      </c>
      <c r="AP172" s="5">
        <v>5</v>
      </c>
      <c r="AQ172" s="5">
        <v>5</v>
      </c>
      <c r="AR172" s="5">
        <v>4</v>
      </c>
      <c r="AS172" s="6">
        <v>5</v>
      </c>
      <c r="AT172">
        <f>SUBTOTAL(9,Form_Responses13[[#This Row],[X1.1]:[Z.9]])</f>
        <v>159</v>
      </c>
    </row>
    <row r="173" spans="2:46" s="25" customFormat="1" ht="12.5" x14ac:dyDescent="0.25">
      <c r="B173" s="29">
        <v>45803.423726099536</v>
      </c>
      <c r="C173" t="s">
        <v>491</v>
      </c>
      <c r="D173" s="30" t="str">
        <f>UPPER(Form_Responses13[[#This Row],[Nama Lengkap]])</f>
        <v>LOTUS ANEILA MAHARANI PUTRI R</v>
      </c>
      <c r="E173" s="30">
        <f>VLOOKUP(Form_Responses13[[#This Row],[Column1]],'Nilai Raport'!$B$2:$D$215,3,0)</f>
        <v>82.92307692307692</v>
      </c>
      <c r="F173" s="30" t="s">
        <v>45</v>
      </c>
      <c r="G173" s="30" t="s">
        <v>157</v>
      </c>
      <c r="H173" s="30">
        <v>5</v>
      </c>
      <c r="I173" s="30">
        <v>4</v>
      </c>
      <c r="J173" s="30">
        <v>5</v>
      </c>
      <c r="K173" s="30">
        <v>5</v>
      </c>
      <c r="L173" s="30">
        <v>4</v>
      </c>
      <c r="M173" s="30">
        <v>3</v>
      </c>
      <c r="N173" s="30">
        <v>5</v>
      </c>
      <c r="O173" s="30">
        <v>5</v>
      </c>
      <c r="P173" s="30">
        <v>4</v>
      </c>
      <c r="Q173" s="30">
        <v>5</v>
      </c>
      <c r="R173" s="30">
        <v>4</v>
      </c>
      <c r="S173" s="30">
        <v>4</v>
      </c>
      <c r="T173" s="30">
        <v>3</v>
      </c>
      <c r="U173" s="30">
        <v>4</v>
      </c>
      <c r="V173" s="30">
        <v>5</v>
      </c>
      <c r="W173" s="30">
        <v>3</v>
      </c>
      <c r="X173" s="30">
        <v>4</v>
      </c>
      <c r="Y173" s="30">
        <v>4</v>
      </c>
      <c r="Z173" s="30">
        <v>4</v>
      </c>
      <c r="AA173" s="30">
        <v>5</v>
      </c>
      <c r="AB173" s="30">
        <v>4</v>
      </c>
      <c r="AC173" s="30">
        <v>5</v>
      </c>
      <c r="AD173" s="30">
        <v>5</v>
      </c>
      <c r="AE173" s="30">
        <v>4</v>
      </c>
      <c r="AF173" s="30">
        <v>4</v>
      </c>
      <c r="AG173" s="30">
        <v>5</v>
      </c>
      <c r="AH173" s="30">
        <v>5</v>
      </c>
      <c r="AI173" s="30">
        <v>5</v>
      </c>
      <c r="AJ173" s="30">
        <v>5</v>
      </c>
      <c r="AK173" s="30">
        <v>5</v>
      </c>
      <c r="AL173" s="30">
        <v>4</v>
      </c>
      <c r="AM173" s="30">
        <v>3</v>
      </c>
      <c r="AN173" s="30">
        <v>4</v>
      </c>
      <c r="AO173" s="30">
        <v>4</v>
      </c>
      <c r="AP173" s="30">
        <v>4</v>
      </c>
      <c r="AQ173" s="30">
        <v>4</v>
      </c>
      <c r="AR173" s="30">
        <v>4</v>
      </c>
      <c r="AS173" s="31">
        <v>5</v>
      </c>
      <c r="AT173" s="25">
        <f>SUBTOTAL(9,Form_Responses13[[#This Row],[X1.1]:[Z.9]])</f>
        <v>164</v>
      </c>
    </row>
    <row r="174" spans="2:46" ht="12.5" x14ac:dyDescent="0.25">
      <c r="B174" s="4">
        <v>45803.422276967598</v>
      </c>
      <c r="C174" s="5" t="s">
        <v>495</v>
      </c>
      <c r="D174" s="5" t="str">
        <f>UPPER(Form_Responses13[[#This Row],[Nama Lengkap]])</f>
        <v>MUHAMMAD RAFIYUDDIN A'FIF</v>
      </c>
      <c r="E174" s="5">
        <f>VLOOKUP(Form_Responses13[[#This Row],[Column1]],'Nilai Raport'!$B$2:$D$215,3,0)</f>
        <v>83</v>
      </c>
      <c r="F174" s="5" t="s">
        <v>56</v>
      </c>
      <c r="G174" s="5" t="s">
        <v>157</v>
      </c>
      <c r="H174" s="5">
        <v>4</v>
      </c>
      <c r="I174" s="5">
        <v>5</v>
      </c>
      <c r="J174" s="5">
        <v>5</v>
      </c>
      <c r="K174" s="5">
        <v>5</v>
      </c>
      <c r="L174" s="5">
        <v>3</v>
      </c>
      <c r="M174" s="5">
        <v>4</v>
      </c>
      <c r="N174" s="5">
        <v>5</v>
      </c>
      <c r="O174" s="5">
        <v>5</v>
      </c>
      <c r="P174" s="5">
        <v>5</v>
      </c>
      <c r="Q174" s="5">
        <v>5</v>
      </c>
      <c r="R174" s="5">
        <v>5</v>
      </c>
      <c r="S174" s="5">
        <v>5</v>
      </c>
      <c r="T174" s="5">
        <v>5</v>
      </c>
      <c r="U174" s="5">
        <v>5</v>
      </c>
      <c r="V174" s="5">
        <v>5</v>
      </c>
      <c r="W174" s="5">
        <v>5</v>
      </c>
      <c r="X174" s="5">
        <v>5</v>
      </c>
      <c r="Y174" s="5">
        <v>5</v>
      </c>
      <c r="Z174" s="5">
        <v>5</v>
      </c>
      <c r="AA174" s="5">
        <v>5</v>
      </c>
      <c r="AB174" s="5">
        <v>5</v>
      </c>
      <c r="AC174" s="5">
        <v>5</v>
      </c>
      <c r="AD174" s="5">
        <v>5</v>
      </c>
      <c r="AE174" s="5">
        <v>5</v>
      </c>
      <c r="AF174" s="5">
        <v>5</v>
      </c>
      <c r="AG174" s="5">
        <v>5</v>
      </c>
      <c r="AH174" s="5">
        <v>5</v>
      </c>
      <c r="AI174" s="5">
        <v>5</v>
      </c>
      <c r="AJ174" s="5">
        <v>5</v>
      </c>
      <c r="AK174" s="5">
        <v>5</v>
      </c>
      <c r="AL174" s="5">
        <v>5</v>
      </c>
      <c r="AM174" s="5">
        <v>5</v>
      </c>
      <c r="AN174" s="5">
        <v>5</v>
      </c>
      <c r="AO174" s="5">
        <v>4</v>
      </c>
      <c r="AP174" s="5">
        <v>4</v>
      </c>
      <c r="AQ174" s="5">
        <v>4</v>
      </c>
      <c r="AR174" s="5">
        <v>5</v>
      </c>
      <c r="AS174" s="6">
        <v>5</v>
      </c>
      <c r="AT174">
        <f>SUBTOTAL(9,Form_Responses13[[#This Row],[X1.1]:[Z.9]])</f>
        <v>183</v>
      </c>
    </row>
    <row r="175" spans="2:46" s="25" customFormat="1" ht="12.5" x14ac:dyDescent="0.25">
      <c r="B175" s="29">
        <v>45803.424392256944</v>
      </c>
      <c r="C175" t="s">
        <v>492</v>
      </c>
      <c r="D175" s="30" t="str">
        <f>UPPER(Form_Responses13[[#This Row],[Nama Lengkap]])</f>
        <v>MALIK HABIBIE KURNIADY</v>
      </c>
      <c r="E175" s="30">
        <f>VLOOKUP(Form_Responses13[[#This Row],[Column1]],'Nilai Raport'!$B$2:$D$215,3,0)</f>
        <v>84</v>
      </c>
      <c r="F175" s="30" t="s">
        <v>56</v>
      </c>
      <c r="G175" s="30" t="s">
        <v>157</v>
      </c>
      <c r="H175" s="30">
        <v>4</v>
      </c>
      <c r="I175" s="30">
        <v>4</v>
      </c>
      <c r="J175" s="30">
        <v>4</v>
      </c>
      <c r="K175" s="30">
        <v>4</v>
      </c>
      <c r="L175" s="30">
        <v>4</v>
      </c>
      <c r="M175" s="30">
        <v>4</v>
      </c>
      <c r="N175" s="30">
        <v>4</v>
      </c>
      <c r="O175" s="30">
        <v>4</v>
      </c>
      <c r="P175" s="30">
        <v>5</v>
      </c>
      <c r="Q175" s="30">
        <v>4</v>
      </c>
      <c r="R175" s="30">
        <v>4</v>
      </c>
      <c r="S175" s="30">
        <v>4</v>
      </c>
      <c r="T175" s="30">
        <v>4</v>
      </c>
      <c r="U175" s="30">
        <v>4</v>
      </c>
      <c r="V175" s="30">
        <v>4</v>
      </c>
      <c r="W175" s="30">
        <v>4</v>
      </c>
      <c r="X175" s="30">
        <v>4</v>
      </c>
      <c r="Y175" s="30">
        <v>4</v>
      </c>
      <c r="Z175" s="30">
        <v>4</v>
      </c>
      <c r="AA175" s="30">
        <v>4</v>
      </c>
      <c r="AB175" s="30">
        <v>4</v>
      </c>
      <c r="AC175" s="30">
        <v>4</v>
      </c>
      <c r="AD175" s="30">
        <v>4</v>
      </c>
      <c r="AE175" s="30">
        <v>4</v>
      </c>
      <c r="AF175" s="30">
        <v>4</v>
      </c>
      <c r="AG175" s="30">
        <v>4</v>
      </c>
      <c r="AH175" s="30">
        <v>4</v>
      </c>
      <c r="AI175" s="30">
        <v>4</v>
      </c>
      <c r="AJ175" s="30">
        <v>4</v>
      </c>
      <c r="AK175" s="30">
        <v>4</v>
      </c>
      <c r="AL175" s="30">
        <v>4</v>
      </c>
      <c r="AM175" s="30">
        <v>4</v>
      </c>
      <c r="AN175" s="30">
        <v>4</v>
      </c>
      <c r="AO175" s="30">
        <v>4</v>
      </c>
      <c r="AP175" s="30">
        <v>4</v>
      </c>
      <c r="AQ175" s="30">
        <v>4</v>
      </c>
      <c r="AR175" s="30">
        <v>4</v>
      </c>
      <c r="AS175" s="31">
        <v>4</v>
      </c>
      <c r="AT175" s="25">
        <f>SUBTOTAL(9,Form_Responses13[[#This Row],[X1.1]:[Z.9]])</f>
        <v>153</v>
      </c>
    </row>
    <row r="176" spans="2:46" ht="12.5" x14ac:dyDescent="0.25">
      <c r="B176" s="4">
        <v>45803.422870451388</v>
      </c>
      <c r="C176" s="5" t="s">
        <v>639</v>
      </c>
      <c r="D176" s="5" t="str">
        <f>UPPER(Form_Responses13[[#This Row],[Nama Lengkap]])</f>
        <v>MUHAMAD HAEKAL ELSIFAN</v>
      </c>
      <c r="E176" s="5">
        <f>VLOOKUP(Form_Responses13[[#This Row],[Column1]],'Nilai Raport'!$B$2:$D$215,3,0)</f>
        <v>80.307692307692307</v>
      </c>
      <c r="F176" s="5" t="s">
        <v>56</v>
      </c>
      <c r="G176" s="5" t="s">
        <v>157</v>
      </c>
      <c r="H176" s="5">
        <v>3</v>
      </c>
      <c r="I176" s="5">
        <v>3</v>
      </c>
      <c r="J176" s="5">
        <v>5</v>
      </c>
      <c r="K176" s="5">
        <v>4</v>
      </c>
      <c r="L176" s="5">
        <v>3</v>
      </c>
      <c r="M176" s="5">
        <v>3</v>
      </c>
      <c r="N176" s="5">
        <v>4</v>
      </c>
      <c r="O176" s="5">
        <v>4</v>
      </c>
      <c r="P176" s="5">
        <v>5</v>
      </c>
      <c r="Q176" s="5">
        <v>5</v>
      </c>
      <c r="R176" s="5">
        <v>5</v>
      </c>
      <c r="S176" s="5">
        <v>3</v>
      </c>
      <c r="T176" s="5">
        <v>4</v>
      </c>
      <c r="U176" s="5">
        <v>5</v>
      </c>
      <c r="V176" s="5">
        <v>5</v>
      </c>
      <c r="W176" s="5">
        <v>3</v>
      </c>
      <c r="X176" s="5">
        <v>4</v>
      </c>
      <c r="Y176" s="5">
        <v>4</v>
      </c>
      <c r="Z176" s="5">
        <v>5</v>
      </c>
      <c r="AA176" s="5">
        <v>4</v>
      </c>
      <c r="AB176" s="5">
        <v>3</v>
      </c>
      <c r="AC176" s="5">
        <v>5</v>
      </c>
      <c r="AD176" s="5">
        <v>5</v>
      </c>
      <c r="AE176" s="5">
        <v>5</v>
      </c>
      <c r="AF176" s="5">
        <v>5</v>
      </c>
      <c r="AG176" s="5">
        <v>5</v>
      </c>
      <c r="AH176" s="5">
        <v>5</v>
      </c>
      <c r="AI176" s="5">
        <v>5</v>
      </c>
      <c r="AJ176" s="5">
        <v>5</v>
      </c>
      <c r="AK176" s="5">
        <v>5</v>
      </c>
      <c r="AL176" s="5">
        <v>3</v>
      </c>
      <c r="AM176" s="5">
        <v>3</v>
      </c>
      <c r="AN176" s="5">
        <v>5</v>
      </c>
      <c r="AO176" s="5">
        <v>5</v>
      </c>
      <c r="AP176" s="5">
        <v>3</v>
      </c>
      <c r="AQ176" s="5">
        <v>5</v>
      </c>
      <c r="AR176" s="5">
        <v>5</v>
      </c>
      <c r="AS176" s="6">
        <v>5</v>
      </c>
      <c r="AT176">
        <f>SUBTOTAL(9,Form_Responses13[[#This Row],[X1.1]:[Z.9]])</f>
        <v>163</v>
      </c>
    </row>
    <row r="177" spans="2:46" s="25" customFormat="1" ht="12.5" x14ac:dyDescent="0.25">
      <c r="B177" s="29">
        <v>45803.423145497683</v>
      </c>
      <c r="C177" s="30" t="s">
        <v>234</v>
      </c>
      <c r="D177" s="30" t="str">
        <f>UPPER(Form_Responses13[[#This Row],[Nama Lengkap]])</f>
        <v>MUHAMMAD DEHAN RISHAD AL HAKIM</v>
      </c>
      <c r="E177" s="30">
        <f>VLOOKUP(Form_Responses13[[#This Row],[Column1]],'Nilai Raport'!$B$2:$D$215,3,0)</f>
        <v>81.692307692307693</v>
      </c>
      <c r="F177" s="30" t="s">
        <v>56</v>
      </c>
      <c r="G177" s="30" t="s">
        <v>157</v>
      </c>
      <c r="H177" s="30">
        <v>5</v>
      </c>
      <c r="I177" s="30">
        <v>5</v>
      </c>
      <c r="J177" s="30">
        <v>4</v>
      </c>
      <c r="K177" s="30">
        <v>5</v>
      </c>
      <c r="L177" s="30">
        <v>5</v>
      </c>
      <c r="M177" s="30">
        <v>3</v>
      </c>
      <c r="N177" s="30">
        <v>4</v>
      </c>
      <c r="O177" s="30">
        <v>5</v>
      </c>
      <c r="P177" s="30">
        <v>5</v>
      </c>
      <c r="Q177" s="30">
        <v>5</v>
      </c>
      <c r="R177" s="30">
        <v>5</v>
      </c>
      <c r="S177" s="30">
        <v>5</v>
      </c>
      <c r="T177" s="30">
        <v>4</v>
      </c>
      <c r="U177" s="30">
        <v>4</v>
      </c>
      <c r="V177" s="30">
        <v>4</v>
      </c>
      <c r="W177" s="30">
        <v>4</v>
      </c>
      <c r="X177" s="30">
        <v>4</v>
      </c>
      <c r="Y177" s="30">
        <v>5</v>
      </c>
      <c r="Z177" s="30">
        <v>5</v>
      </c>
      <c r="AA177" s="30">
        <v>5</v>
      </c>
      <c r="AB177" s="30">
        <v>5</v>
      </c>
      <c r="AC177" s="30">
        <v>5</v>
      </c>
      <c r="AD177" s="30">
        <v>5</v>
      </c>
      <c r="AE177" s="30">
        <v>5</v>
      </c>
      <c r="AF177" s="30">
        <v>5</v>
      </c>
      <c r="AG177" s="30">
        <v>5</v>
      </c>
      <c r="AH177" s="30">
        <v>5</v>
      </c>
      <c r="AI177" s="30">
        <v>5</v>
      </c>
      <c r="AJ177" s="30">
        <v>5</v>
      </c>
      <c r="AK177" s="30">
        <v>5</v>
      </c>
      <c r="AL177" s="30">
        <v>5</v>
      </c>
      <c r="AM177" s="30">
        <v>5</v>
      </c>
      <c r="AN177" s="30">
        <v>5</v>
      </c>
      <c r="AO177" s="30">
        <v>5</v>
      </c>
      <c r="AP177" s="30">
        <v>5</v>
      </c>
      <c r="AQ177" s="30">
        <v>5</v>
      </c>
      <c r="AR177" s="30">
        <v>5</v>
      </c>
      <c r="AS177" s="31">
        <v>5</v>
      </c>
      <c r="AT177" s="25">
        <f>SUBTOTAL(9,Form_Responses13[[#This Row],[X1.1]:[Z.9]])</f>
        <v>181</v>
      </c>
    </row>
    <row r="178" spans="2:46" ht="12.5" x14ac:dyDescent="0.25">
      <c r="B178" s="4">
        <v>45802.776339548611</v>
      </c>
      <c r="C178" s="5" t="s">
        <v>496</v>
      </c>
      <c r="D178" s="5" t="str">
        <f>UPPER(Form_Responses13[[#This Row],[Nama Lengkap]])</f>
        <v>MUNAQISY AL-SYADID</v>
      </c>
      <c r="E178" s="5">
        <f>VLOOKUP(Form_Responses13[[#This Row],[Column1]],'Nilai Raport'!$B$2:$D$215,3,0)</f>
        <v>84.615384615384613</v>
      </c>
      <c r="F178" s="5" t="s">
        <v>56</v>
      </c>
      <c r="G178" s="5" t="s">
        <v>157</v>
      </c>
      <c r="H178" s="5">
        <v>3</v>
      </c>
      <c r="I178" s="5">
        <v>4</v>
      </c>
      <c r="J178" s="5">
        <v>3</v>
      </c>
      <c r="K178" s="5">
        <v>3</v>
      </c>
      <c r="L178" s="5">
        <v>2</v>
      </c>
      <c r="M178" s="5">
        <v>3</v>
      </c>
      <c r="N178" s="5">
        <v>3</v>
      </c>
      <c r="O178" s="5">
        <v>3</v>
      </c>
      <c r="P178" s="5">
        <v>3</v>
      </c>
      <c r="Q178" s="5">
        <v>4</v>
      </c>
      <c r="R178" s="5">
        <v>3</v>
      </c>
      <c r="S178" s="5">
        <v>3</v>
      </c>
      <c r="T178" s="5">
        <v>3</v>
      </c>
      <c r="U178" s="5">
        <v>4</v>
      </c>
      <c r="V178" s="5">
        <v>4</v>
      </c>
      <c r="W178" s="5">
        <v>2</v>
      </c>
      <c r="X178" s="5">
        <v>3</v>
      </c>
      <c r="Y178" s="5">
        <v>3</v>
      </c>
      <c r="Z178" s="5">
        <v>3</v>
      </c>
      <c r="AA178" s="5">
        <v>4</v>
      </c>
      <c r="AB178" s="5">
        <v>3</v>
      </c>
      <c r="AC178" s="5">
        <v>4</v>
      </c>
      <c r="AD178" s="5">
        <v>3</v>
      </c>
      <c r="AE178" s="5">
        <v>4</v>
      </c>
      <c r="AF178" s="5">
        <v>4</v>
      </c>
      <c r="AG178" s="5">
        <v>4</v>
      </c>
      <c r="AH178" s="5">
        <v>4</v>
      </c>
      <c r="AI178" s="5">
        <v>4</v>
      </c>
      <c r="AJ178" s="5">
        <v>4</v>
      </c>
      <c r="AK178" s="5">
        <v>4</v>
      </c>
      <c r="AL178" s="5">
        <v>4</v>
      </c>
      <c r="AM178" s="5">
        <v>3</v>
      </c>
      <c r="AN178" s="5">
        <v>4</v>
      </c>
      <c r="AO178" s="5">
        <v>3</v>
      </c>
      <c r="AP178" s="5">
        <v>4</v>
      </c>
      <c r="AQ178" s="5">
        <v>4</v>
      </c>
      <c r="AR178" s="5">
        <v>4</v>
      </c>
      <c r="AS178" s="6">
        <v>4</v>
      </c>
      <c r="AT178">
        <f>SUBTOTAL(9,Form_Responses13[[#This Row],[X1.1]:[Z.9]])</f>
        <v>131</v>
      </c>
    </row>
    <row r="179" spans="2:46" s="25" customFormat="1" ht="12.5" x14ac:dyDescent="0.25">
      <c r="B179" s="29">
        <v>45803.422986296297</v>
      </c>
      <c r="C179" s="30" t="s">
        <v>231</v>
      </c>
      <c r="D179" s="30" t="str">
        <f>UPPER(Form_Responses13[[#This Row],[Nama Lengkap]])</f>
        <v>NAYSILA SALSABILA</v>
      </c>
      <c r="E179" s="30">
        <f>VLOOKUP(Form_Responses13[[#This Row],[Column1]],'Nilai Raport'!$B$2:$D$215,3,0)</f>
        <v>80.615384615384613</v>
      </c>
      <c r="F179" s="30" t="s">
        <v>45</v>
      </c>
      <c r="G179" s="30" t="s">
        <v>157</v>
      </c>
      <c r="H179" s="30">
        <v>5</v>
      </c>
      <c r="I179" s="30">
        <v>5</v>
      </c>
      <c r="J179" s="30">
        <v>5</v>
      </c>
      <c r="K179" s="30">
        <v>5</v>
      </c>
      <c r="L179" s="30">
        <v>3</v>
      </c>
      <c r="M179" s="30">
        <v>4</v>
      </c>
      <c r="N179" s="30">
        <v>5</v>
      </c>
      <c r="O179" s="30">
        <v>5</v>
      </c>
      <c r="P179" s="30">
        <v>5</v>
      </c>
      <c r="Q179" s="30">
        <v>5</v>
      </c>
      <c r="R179" s="30">
        <v>3</v>
      </c>
      <c r="S179" s="30">
        <v>4</v>
      </c>
      <c r="T179" s="30">
        <v>5</v>
      </c>
      <c r="U179" s="30">
        <v>5</v>
      </c>
      <c r="V179" s="30">
        <v>4</v>
      </c>
      <c r="W179" s="30">
        <v>2</v>
      </c>
      <c r="X179" s="30">
        <v>4</v>
      </c>
      <c r="Y179" s="30">
        <v>5</v>
      </c>
      <c r="Z179" s="30">
        <v>4</v>
      </c>
      <c r="AA179" s="30">
        <v>5</v>
      </c>
      <c r="AB179" s="30">
        <v>5</v>
      </c>
      <c r="AC179" s="30">
        <v>5</v>
      </c>
      <c r="AD179" s="30">
        <v>4</v>
      </c>
      <c r="AE179" s="30">
        <v>5</v>
      </c>
      <c r="AF179" s="30">
        <v>5</v>
      </c>
      <c r="AG179" s="30">
        <v>5</v>
      </c>
      <c r="AH179" s="30">
        <v>5</v>
      </c>
      <c r="AI179" s="30">
        <v>5</v>
      </c>
      <c r="AJ179" s="30">
        <v>5</v>
      </c>
      <c r="AK179" s="30">
        <v>5</v>
      </c>
      <c r="AL179" s="30">
        <v>4</v>
      </c>
      <c r="AM179" s="30">
        <v>3</v>
      </c>
      <c r="AN179" s="30">
        <v>3</v>
      </c>
      <c r="AO179" s="30">
        <v>4</v>
      </c>
      <c r="AP179" s="30">
        <v>4</v>
      </c>
      <c r="AQ179" s="30">
        <v>5</v>
      </c>
      <c r="AR179" s="30">
        <v>4</v>
      </c>
      <c r="AS179" s="31">
        <v>5</v>
      </c>
      <c r="AT179" s="25">
        <f>SUBTOTAL(9,Form_Responses13[[#This Row],[X1.1]:[Z.9]])</f>
        <v>169</v>
      </c>
    </row>
    <row r="180" spans="2:46" s="25" customFormat="1" ht="12.5" x14ac:dyDescent="0.25">
      <c r="B180" s="26">
        <v>45803.423264293982</v>
      </c>
      <c r="C180" s="27" t="s">
        <v>640</v>
      </c>
      <c r="D180" s="27" t="str">
        <f>UPPER(Form_Responses13[[#This Row],[Nama Lengkap]])</f>
        <v>NHAZWA FITRIAH ADZAIRASYA</v>
      </c>
      <c r="E180" s="27">
        <f>VLOOKUP(Form_Responses13[[#This Row],[Column1]],'Nilai Raport'!$B$2:$D$215,3,0)</f>
        <v>80.538461538461533</v>
      </c>
      <c r="F180" s="27" t="s">
        <v>45</v>
      </c>
      <c r="G180" s="27" t="s">
        <v>157</v>
      </c>
      <c r="H180" s="27">
        <v>4</v>
      </c>
      <c r="I180" s="27">
        <v>4</v>
      </c>
      <c r="J180" s="27">
        <v>3</v>
      </c>
      <c r="K180" s="27">
        <v>1</v>
      </c>
      <c r="L180" s="27">
        <v>1</v>
      </c>
      <c r="M180" s="27">
        <v>3</v>
      </c>
      <c r="N180" s="27">
        <v>2</v>
      </c>
      <c r="O180" s="27">
        <v>3</v>
      </c>
      <c r="P180" s="27">
        <v>3</v>
      </c>
      <c r="Q180" s="27">
        <v>1</v>
      </c>
      <c r="R180" s="27">
        <v>4</v>
      </c>
      <c r="S180" s="27">
        <v>3</v>
      </c>
      <c r="T180" s="27">
        <v>3</v>
      </c>
      <c r="U180" s="27">
        <v>4</v>
      </c>
      <c r="V180" s="27">
        <v>5</v>
      </c>
      <c r="W180" s="27">
        <v>4</v>
      </c>
      <c r="X180" s="27">
        <v>5</v>
      </c>
      <c r="Y180" s="27">
        <v>4</v>
      </c>
      <c r="Z180" s="27">
        <v>4</v>
      </c>
      <c r="AA180" s="27">
        <v>5</v>
      </c>
      <c r="AB180" s="27">
        <v>5</v>
      </c>
      <c r="AC180" s="27">
        <v>5</v>
      </c>
      <c r="AD180" s="27">
        <v>5</v>
      </c>
      <c r="AE180" s="27">
        <v>5</v>
      </c>
      <c r="AF180" s="27">
        <v>4</v>
      </c>
      <c r="AG180" s="27">
        <v>5</v>
      </c>
      <c r="AH180" s="27">
        <v>5</v>
      </c>
      <c r="AI180" s="27">
        <v>3</v>
      </c>
      <c r="AJ180" s="27">
        <v>5</v>
      </c>
      <c r="AK180" s="27">
        <v>5</v>
      </c>
      <c r="AL180" s="27">
        <v>5</v>
      </c>
      <c r="AM180" s="27">
        <v>3</v>
      </c>
      <c r="AN180" s="27">
        <v>5</v>
      </c>
      <c r="AO180" s="27">
        <v>3</v>
      </c>
      <c r="AP180" s="27">
        <v>5</v>
      </c>
      <c r="AQ180" s="27">
        <v>5</v>
      </c>
      <c r="AR180" s="27">
        <v>5</v>
      </c>
      <c r="AS180" s="28">
        <v>5</v>
      </c>
      <c r="AT180" s="25">
        <f>SUBTOTAL(9,Form_Responses13[[#This Row],[X1.1]:[Z.9]])</f>
        <v>149</v>
      </c>
    </row>
    <row r="181" spans="2:46" ht="12.5" x14ac:dyDescent="0.25">
      <c r="B181" s="7">
        <v>45803.423643912036</v>
      </c>
      <c r="C181" s="8" t="s">
        <v>641</v>
      </c>
      <c r="D181" s="8" t="str">
        <f>UPPER(Form_Responses13[[#This Row],[Nama Lengkap]])</f>
        <v>PRASETYO ADI NUGROHO</v>
      </c>
      <c r="E181" s="8">
        <f>VLOOKUP(Form_Responses13[[#This Row],[Column1]],'Nilai Raport'!$B$2:$D$215,3,0)</f>
        <v>83.92307692307692</v>
      </c>
      <c r="F181" s="8" t="s">
        <v>56</v>
      </c>
      <c r="G181" s="8" t="s">
        <v>157</v>
      </c>
      <c r="H181" s="8">
        <v>3</v>
      </c>
      <c r="I181" s="8">
        <v>5</v>
      </c>
      <c r="J181" s="8">
        <v>4</v>
      </c>
      <c r="K181" s="8">
        <v>5</v>
      </c>
      <c r="L181" s="8">
        <v>2</v>
      </c>
      <c r="M181" s="8">
        <v>1</v>
      </c>
      <c r="N181" s="8">
        <v>1</v>
      </c>
      <c r="O181" s="8">
        <v>2</v>
      </c>
      <c r="P181" s="8">
        <v>5</v>
      </c>
      <c r="Q181" s="8">
        <v>1</v>
      </c>
      <c r="R181" s="8">
        <v>5</v>
      </c>
      <c r="S181" s="8">
        <v>4</v>
      </c>
      <c r="T181" s="8">
        <v>3</v>
      </c>
      <c r="U181" s="8">
        <v>5</v>
      </c>
      <c r="V181" s="8">
        <v>5</v>
      </c>
      <c r="W181" s="8">
        <v>3</v>
      </c>
      <c r="X181" s="8">
        <v>5</v>
      </c>
      <c r="Y181" s="8">
        <v>5</v>
      </c>
      <c r="Z181" s="8">
        <v>5</v>
      </c>
      <c r="AA181" s="8">
        <v>5</v>
      </c>
      <c r="AB181" s="8">
        <v>3</v>
      </c>
      <c r="AC181" s="8">
        <v>5</v>
      </c>
      <c r="AD181" s="8">
        <v>3</v>
      </c>
      <c r="AE181" s="8">
        <v>5</v>
      </c>
      <c r="AF181" s="8">
        <v>3</v>
      </c>
      <c r="AG181" s="8">
        <v>4</v>
      </c>
      <c r="AH181" s="8">
        <v>5</v>
      </c>
      <c r="AI181" s="8">
        <v>3</v>
      </c>
      <c r="AJ181" s="8">
        <v>5</v>
      </c>
      <c r="AK181" s="8">
        <v>5</v>
      </c>
      <c r="AL181" s="8">
        <v>3</v>
      </c>
      <c r="AM181" s="8">
        <v>4</v>
      </c>
      <c r="AN181" s="8">
        <v>5</v>
      </c>
      <c r="AO181" s="8">
        <v>5</v>
      </c>
      <c r="AP181" s="8">
        <v>5</v>
      </c>
      <c r="AQ181" s="8">
        <v>5</v>
      </c>
      <c r="AR181" s="8">
        <v>5</v>
      </c>
      <c r="AS181" s="9">
        <v>5</v>
      </c>
      <c r="AT181">
        <f>SUBTOTAL(9,Form_Responses13[[#This Row],[X1.1]:[Z.9]])</f>
        <v>152</v>
      </c>
    </row>
    <row r="182" spans="2:46" ht="12.5" x14ac:dyDescent="0.25">
      <c r="B182" s="4">
        <v>45803.424074131945</v>
      </c>
      <c r="C182" s="5" t="s">
        <v>239</v>
      </c>
      <c r="D182" s="5" t="str">
        <f>UPPER(Form_Responses13[[#This Row],[Nama Lengkap]])</f>
        <v>RADITHYA ARYA RAISSA</v>
      </c>
      <c r="E182" s="5">
        <f>VLOOKUP(Form_Responses13[[#This Row],[Column1]],'Nilai Raport'!$B$2:$D$215,3,0)</f>
        <v>84.615384615384613</v>
      </c>
      <c r="F182" s="5" t="s">
        <v>56</v>
      </c>
      <c r="G182" s="5" t="s">
        <v>157</v>
      </c>
      <c r="H182" s="5">
        <v>5</v>
      </c>
      <c r="I182" s="5">
        <v>5</v>
      </c>
      <c r="J182" s="5">
        <v>4</v>
      </c>
      <c r="K182" s="5">
        <v>4</v>
      </c>
      <c r="L182" s="5">
        <v>3</v>
      </c>
      <c r="M182" s="5">
        <v>1</v>
      </c>
      <c r="N182" s="5">
        <v>5</v>
      </c>
      <c r="O182" s="5">
        <v>4</v>
      </c>
      <c r="P182" s="5">
        <v>5</v>
      </c>
      <c r="Q182" s="5">
        <v>5</v>
      </c>
      <c r="R182" s="5">
        <v>4</v>
      </c>
      <c r="S182" s="5">
        <v>5</v>
      </c>
      <c r="T182" s="5">
        <v>5</v>
      </c>
      <c r="U182" s="5">
        <v>5</v>
      </c>
      <c r="V182" s="5">
        <v>5</v>
      </c>
      <c r="W182" s="5">
        <v>4</v>
      </c>
      <c r="X182" s="5">
        <v>5</v>
      </c>
      <c r="Y182" s="5">
        <v>5</v>
      </c>
      <c r="Z182" s="5">
        <v>5</v>
      </c>
      <c r="AA182" s="5">
        <v>5</v>
      </c>
      <c r="AB182" s="5">
        <v>5</v>
      </c>
      <c r="AC182" s="5">
        <v>5</v>
      </c>
      <c r="AD182" s="5">
        <v>4</v>
      </c>
      <c r="AE182" s="5">
        <v>5</v>
      </c>
      <c r="AF182" s="5">
        <v>5</v>
      </c>
      <c r="AG182" s="5">
        <v>3</v>
      </c>
      <c r="AH182" s="5">
        <v>4</v>
      </c>
      <c r="AI182" s="5">
        <v>4</v>
      </c>
      <c r="AJ182" s="5">
        <v>3</v>
      </c>
      <c r="AK182" s="5">
        <v>5</v>
      </c>
      <c r="AL182" s="5">
        <v>5</v>
      </c>
      <c r="AM182" s="5">
        <v>4</v>
      </c>
      <c r="AN182" s="5">
        <v>4</v>
      </c>
      <c r="AO182" s="5">
        <v>5</v>
      </c>
      <c r="AP182" s="5">
        <v>5</v>
      </c>
      <c r="AQ182" s="5">
        <v>5</v>
      </c>
      <c r="AR182" s="5">
        <v>5</v>
      </c>
      <c r="AS182" s="6">
        <v>5</v>
      </c>
      <c r="AT182">
        <f>SUBTOTAL(9,Form_Responses13[[#This Row],[X1.1]:[Z.9]])</f>
        <v>170</v>
      </c>
    </row>
    <row r="183" spans="2:46" ht="12.5" x14ac:dyDescent="0.25">
      <c r="B183" s="7">
        <v>45803.422336550924</v>
      </c>
      <c r="C183" s="8" t="s">
        <v>222</v>
      </c>
      <c r="D183" s="8" t="str">
        <f>UPPER(Form_Responses13[[#This Row],[Nama Lengkap]])</f>
        <v>RASYA</v>
      </c>
      <c r="E183" s="8">
        <f>VLOOKUP(Form_Responses13[[#This Row],[Column1]],'Nilai Raport'!$B$2:$D$215,3,0)</f>
        <v>82.538461538461533</v>
      </c>
      <c r="F183" s="8" t="s">
        <v>56</v>
      </c>
      <c r="G183" s="8" t="s">
        <v>157</v>
      </c>
      <c r="H183" s="8">
        <v>4</v>
      </c>
      <c r="I183" s="8">
        <v>4</v>
      </c>
      <c r="J183" s="8">
        <v>4</v>
      </c>
      <c r="K183" s="8">
        <v>3</v>
      </c>
      <c r="L183" s="8">
        <v>3</v>
      </c>
      <c r="M183" s="8">
        <v>3</v>
      </c>
      <c r="N183" s="8">
        <v>4</v>
      </c>
      <c r="O183" s="8">
        <v>3</v>
      </c>
      <c r="P183" s="8">
        <v>4</v>
      </c>
      <c r="Q183" s="8">
        <v>3</v>
      </c>
      <c r="R183" s="8">
        <v>5</v>
      </c>
      <c r="S183" s="8">
        <v>4</v>
      </c>
      <c r="T183" s="8">
        <v>4</v>
      </c>
      <c r="U183" s="8">
        <v>5</v>
      </c>
      <c r="V183" s="8">
        <v>5</v>
      </c>
      <c r="W183" s="8">
        <v>5</v>
      </c>
      <c r="X183" s="8">
        <v>5</v>
      </c>
      <c r="Y183" s="8">
        <v>4</v>
      </c>
      <c r="Z183" s="8">
        <v>5</v>
      </c>
      <c r="AA183" s="8">
        <v>5</v>
      </c>
      <c r="AB183" s="8">
        <v>5</v>
      </c>
      <c r="AC183" s="8">
        <v>5</v>
      </c>
      <c r="AD183" s="8">
        <v>5</v>
      </c>
      <c r="AE183" s="8">
        <v>5</v>
      </c>
      <c r="AF183" s="8">
        <v>5</v>
      </c>
      <c r="AG183" s="8">
        <v>4</v>
      </c>
      <c r="AH183" s="8">
        <v>4</v>
      </c>
      <c r="AI183" s="8">
        <v>3</v>
      </c>
      <c r="AJ183" s="8">
        <v>4</v>
      </c>
      <c r="AK183" s="8">
        <v>5</v>
      </c>
      <c r="AL183" s="8">
        <v>4</v>
      </c>
      <c r="AM183" s="8">
        <v>5</v>
      </c>
      <c r="AN183" s="8">
        <v>5</v>
      </c>
      <c r="AO183" s="8">
        <v>4</v>
      </c>
      <c r="AP183" s="8">
        <v>4</v>
      </c>
      <c r="AQ183" s="8">
        <v>4</v>
      </c>
      <c r="AR183" s="8">
        <v>5</v>
      </c>
      <c r="AS183" s="9">
        <v>5</v>
      </c>
      <c r="AT183">
        <f>SUBTOTAL(9,Form_Responses13[[#This Row],[X1.1]:[Z.9]])</f>
        <v>163</v>
      </c>
    </row>
    <row r="184" spans="2:46" ht="12.5" x14ac:dyDescent="0.25">
      <c r="B184" s="4">
        <v>45800.602075694449</v>
      </c>
      <c r="C184" s="5" t="s">
        <v>642</v>
      </c>
      <c r="D184" s="5" t="str">
        <f>UPPER(Form_Responses13[[#This Row],[Nama Lengkap]])</f>
        <v>REFFI FAHREZY DESTIAN</v>
      </c>
      <c r="E184" s="5">
        <f>VLOOKUP(Form_Responses13[[#This Row],[Column1]],'Nilai Raport'!$B$2:$D$215,3,0)</f>
        <v>85.307692307692307</v>
      </c>
      <c r="F184" s="5" t="s">
        <v>56</v>
      </c>
      <c r="G184" s="5" t="s">
        <v>157</v>
      </c>
      <c r="H184" s="5">
        <v>3</v>
      </c>
      <c r="I184" s="5">
        <v>3</v>
      </c>
      <c r="J184" s="5">
        <v>4</v>
      </c>
      <c r="K184" s="5">
        <v>4</v>
      </c>
      <c r="L184" s="5">
        <v>2</v>
      </c>
      <c r="M184" s="5">
        <v>3</v>
      </c>
      <c r="N184" s="5">
        <v>3</v>
      </c>
      <c r="O184" s="5">
        <v>3</v>
      </c>
      <c r="P184" s="5">
        <v>4</v>
      </c>
      <c r="Q184" s="5">
        <v>3</v>
      </c>
      <c r="R184" s="5">
        <v>4</v>
      </c>
      <c r="S184" s="5">
        <v>3</v>
      </c>
      <c r="T184" s="5">
        <v>2</v>
      </c>
      <c r="U184" s="5">
        <v>3</v>
      </c>
      <c r="V184" s="5">
        <v>4</v>
      </c>
      <c r="W184" s="5">
        <v>3</v>
      </c>
      <c r="X184" s="5">
        <v>4</v>
      </c>
      <c r="Y184" s="5">
        <v>5</v>
      </c>
      <c r="Z184" s="5">
        <v>4</v>
      </c>
      <c r="AA184" s="5">
        <v>4</v>
      </c>
      <c r="AB184" s="5">
        <v>3</v>
      </c>
      <c r="AC184" s="5">
        <v>4</v>
      </c>
      <c r="AD184" s="5">
        <v>4</v>
      </c>
      <c r="AE184" s="5">
        <v>4</v>
      </c>
      <c r="AF184" s="5">
        <v>4</v>
      </c>
      <c r="AG184" s="5">
        <v>3</v>
      </c>
      <c r="AH184" s="5">
        <v>4</v>
      </c>
      <c r="AI184" s="5">
        <v>4</v>
      </c>
      <c r="AJ184" s="5">
        <v>4</v>
      </c>
      <c r="AK184" s="5">
        <v>4</v>
      </c>
      <c r="AL184" s="5">
        <v>3</v>
      </c>
      <c r="AM184" s="5">
        <v>3</v>
      </c>
      <c r="AN184" s="5">
        <v>4</v>
      </c>
      <c r="AO184" s="5">
        <v>4</v>
      </c>
      <c r="AP184" s="5">
        <v>4</v>
      </c>
      <c r="AQ184" s="5">
        <v>5</v>
      </c>
      <c r="AR184" s="5">
        <v>5</v>
      </c>
      <c r="AS184" s="6">
        <v>4</v>
      </c>
      <c r="AT184">
        <f>SUBTOTAL(9,Form_Responses13[[#This Row],[X1.1]:[Z.9]])</f>
        <v>138</v>
      </c>
    </row>
    <row r="185" spans="2:46" ht="12.5" x14ac:dyDescent="0.25">
      <c r="B185" s="7">
        <v>45803.422411238425</v>
      </c>
      <c r="C185" s="8" t="s">
        <v>643</v>
      </c>
      <c r="D185" s="8" t="str">
        <f>UPPER(Form_Responses13[[#This Row],[Nama Lengkap]])</f>
        <v>RIFAN ARYA PUTRA</v>
      </c>
      <c r="E185" s="8">
        <f>VLOOKUP(Form_Responses13[[#This Row],[Column1]],'Nilai Raport'!$B$2:$D$215,3,0)</f>
        <v>80.230769230769226</v>
      </c>
      <c r="F185" s="8" t="s">
        <v>56</v>
      </c>
      <c r="G185" s="8" t="s">
        <v>157</v>
      </c>
      <c r="H185" s="8">
        <v>5</v>
      </c>
      <c r="I185" s="8">
        <v>5</v>
      </c>
      <c r="J185" s="8">
        <v>5</v>
      </c>
      <c r="K185" s="8">
        <v>5</v>
      </c>
      <c r="L185" s="8">
        <v>4</v>
      </c>
      <c r="M185" s="8">
        <v>3</v>
      </c>
      <c r="N185" s="8">
        <v>5</v>
      </c>
      <c r="O185" s="8">
        <v>5</v>
      </c>
      <c r="P185" s="8">
        <v>5</v>
      </c>
      <c r="Q185" s="8">
        <v>5</v>
      </c>
      <c r="R185" s="8">
        <v>4</v>
      </c>
      <c r="S185" s="8">
        <v>4</v>
      </c>
      <c r="T185" s="8">
        <v>5</v>
      </c>
      <c r="U185" s="8">
        <v>5</v>
      </c>
      <c r="V185" s="8">
        <v>4</v>
      </c>
      <c r="W185" s="8">
        <v>3</v>
      </c>
      <c r="X185" s="8">
        <v>4</v>
      </c>
      <c r="Y185" s="8">
        <v>3</v>
      </c>
      <c r="Z185" s="8">
        <v>5</v>
      </c>
      <c r="AA185" s="8">
        <v>5</v>
      </c>
      <c r="AB185" s="8">
        <v>5</v>
      </c>
      <c r="AC185" s="8">
        <v>5</v>
      </c>
      <c r="AD185" s="8">
        <v>4</v>
      </c>
      <c r="AE185" s="8">
        <v>5</v>
      </c>
      <c r="AF185" s="8">
        <v>4</v>
      </c>
      <c r="AG185" s="8">
        <v>5</v>
      </c>
      <c r="AH185" s="8">
        <v>5</v>
      </c>
      <c r="AI185" s="8">
        <v>5</v>
      </c>
      <c r="AJ185" s="8">
        <v>4</v>
      </c>
      <c r="AK185" s="8">
        <v>4</v>
      </c>
      <c r="AL185" s="8">
        <v>3</v>
      </c>
      <c r="AM185" s="8">
        <v>3</v>
      </c>
      <c r="AN185" s="8">
        <v>5</v>
      </c>
      <c r="AO185" s="8">
        <v>4</v>
      </c>
      <c r="AP185" s="8">
        <v>5</v>
      </c>
      <c r="AQ185" s="8">
        <v>5</v>
      </c>
      <c r="AR185" s="8">
        <v>5</v>
      </c>
      <c r="AS185" s="9">
        <v>5</v>
      </c>
      <c r="AT185">
        <f>SUBTOTAL(9,Form_Responses13[[#This Row],[X1.1]:[Z.9]])</f>
        <v>170</v>
      </c>
    </row>
    <row r="186" spans="2:46" ht="12.5" x14ac:dyDescent="0.25">
      <c r="B186" s="4">
        <v>45800.566607175926</v>
      </c>
      <c r="C186" s="5" t="s">
        <v>644</v>
      </c>
      <c r="D186" s="5" t="str">
        <f>UPPER(Form_Responses13[[#This Row],[Nama Lengkap]])</f>
        <v>RIFKY ANANDA SETIAWAN</v>
      </c>
      <c r="E186" s="5">
        <f>VLOOKUP(Form_Responses13[[#This Row],[Column1]],'Nilai Raport'!$B$2:$D$215,3,0)</f>
        <v>81.92307692307692</v>
      </c>
      <c r="F186" s="5" t="s">
        <v>56</v>
      </c>
      <c r="G186" s="5" t="s">
        <v>157</v>
      </c>
      <c r="H186" s="5">
        <v>4</v>
      </c>
      <c r="I186" s="5">
        <v>4</v>
      </c>
      <c r="J186" s="5">
        <v>4</v>
      </c>
      <c r="K186" s="5">
        <v>4</v>
      </c>
      <c r="L186" s="5">
        <v>5</v>
      </c>
      <c r="M186" s="5">
        <v>4</v>
      </c>
      <c r="N186" s="5">
        <v>4</v>
      </c>
      <c r="O186" s="5">
        <v>3</v>
      </c>
      <c r="P186" s="5">
        <v>4</v>
      </c>
      <c r="Q186" s="5">
        <v>4</v>
      </c>
      <c r="R186" s="5">
        <v>4</v>
      </c>
      <c r="S186" s="5">
        <v>3</v>
      </c>
      <c r="T186" s="5">
        <v>4</v>
      </c>
      <c r="U186" s="5">
        <v>5</v>
      </c>
      <c r="V186" s="5">
        <v>5</v>
      </c>
      <c r="W186" s="5">
        <v>4</v>
      </c>
      <c r="X186" s="5">
        <v>4</v>
      </c>
      <c r="Y186" s="5">
        <v>4</v>
      </c>
      <c r="Z186" s="5">
        <v>4</v>
      </c>
      <c r="AA186" s="5">
        <v>4</v>
      </c>
      <c r="AB186" s="5">
        <v>4</v>
      </c>
      <c r="AC186" s="5">
        <v>4</v>
      </c>
      <c r="AD186" s="5">
        <v>4</v>
      </c>
      <c r="AE186" s="5">
        <v>5</v>
      </c>
      <c r="AF186" s="5">
        <v>4</v>
      </c>
      <c r="AG186" s="5">
        <v>3</v>
      </c>
      <c r="AH186" s="5">
        <v>3</v>
      </c>
      <c r="AI186" s="5">
        <v>4</v>
      </c>
      <c r="AJ186" s="5">
        <v>5</v>
      </c>
      <c r="AK186" s="5">
        <v>4</v>
      </c>
      <c r="AL186" s="5">
        <v>4</v>
      </c>
      <c r="AM186" s="5">
        <v>3</v>
      </c>
      <c r="AN186" s="5">
        <v>4</v>
      </c>
      <c r="AO186" s="5">
        <v>4</v>
      </c>
      <c r="AP186" s="5">
        <v>5</v>
      </c>
      <c r="AQ186" s="5">
        <v>4</v>
      </c>
      <c r="AR186" s="5">
        <v>4</v>
      </c>
      <c r="AS186" s="6">
        <v>4</v>
      </c>
      <c r="AT186">
        <f>SUBTOTAL(9,Form_Responses13[[#This Row],[X1.1]:[Z.9]])</f>
        <v>153</v>
      </c>
    </row>
    <row r="187" spans="2:46" ht="12.5" x14ac:dyDescent="0.25">
      <c r="B187" s="7">
        <v>45803.42226994213</v>
      </c>
      <c r="C187" s="8" t="s">
        <v>506</v>
      </c>
      <c r="D187" s="8" t="str">
        <f>UPPER(Form_Responses13[[#This Row],[Nama Lengkap]])</f>
        <v>RIFQI PUTRA HIDAYAT</v>
      </c>
      <c r="E187" s="8">
        <f>VLOOKUP(Form_Responses13[[#This Row],[Column1]],'Nilai Raport'!$B$2:$D$215,3,0)</f>
        <v>82.84615384615384</v>
      </c>
      <c r="F187" s="8" t="s">
        <v>56</v>
      </c>
      <c r="G187" s="8" t="s">
        <v>157</v>
      </c>
      <c r="H187" s="8">
        <v>5</v>
      </c>
      <c r="I187" s="8">
        <v>5</v>
      </c>
      <c r="J187" s="8">
        <v>5</v>
      </c>
      <c r="K187" s="8">
        <v>5</v>
      </c>
      <c r="L187" s="8">
        <v>5</v>
      </c>
      <c r="M187" s="8">
        <v>5</v>
      </c>
      <c r="N187" s="8">
        <v>4</v>
      </c>
      <c r="O187" s="8">
        <v>4</v>
      </c>
      <c r="P187" s="8">
        <v>4</v>
      </c>
      <c r="Q187" s="8">
        <v>5</v>
      </c>
      <c r="R187" s="8">
        <v>5</v>
      </c>
      <c r="S187" s="8">
        <v>4</v>
      </c>
      <c r="T187" s="8">
        <v>3</v>
      </c>
      <c r="U187" s="8">
        <v>3</v>
      </c>
      <c r="V187" s="8">
        <v>5</v>
      </c>
      <c r="W187" s="8">
        <v>4</v>
      </c>
      <c r="X187" s="8">
        <v>4</v>
      </c>
      <c r="Y187" s="8">
        <v>3</v>
      </c>
      <c r="Z187" s="8">
        <v>4</v>
      </c>
      <c r="AA187" s="8">
        <v>5</v>
      </c>
      <c r="AB187" s="8">
        <v>4</v>
      </c>
      <c r="AC187" s="8">
        <v>5</v>
      </c>
      <c r="AD187" s="8">
        <v>5</v>
      </c>
      <c r="AE187" s="8">
        <v>5</v>
      </c>
      <c r="AF187" s="8">
        <v>5</v>
      </c>
      <c r="AG187" s="8">
        <v>5</v>
      </c>
      <c r="AH187" s="8">
        <v>5</v>
      </c>
      <c r="AI187" s="8">
        <v>5</v>
      </c>
      <c r="AJ187" s="8">
        <v>5</v>
      </c>
      <c r="AK187" s="8">
        <v>5</v>
      </c>
      <c r="AL187" s="8">
        <v>4</v>
      </c>
      <c r="AM187" s="8">
        <v>4</v>
      </c>
      <c r="AN187" s="8">
        <v>5</v>
      </c>
      <c r="AO187" s="8">
        <v>5</v>
      </c>
      <c r="AP187" s="8">
        <v>5</v>
      </c>
      <c r="AQ187" s="8">
        <v>4</v>
      </c>
      <c r="AR187" s="8">
        <v>5</v>
      </c>
      <c r="AS187" s="9">
        <v>5</v>
      </c>
      <c r="AT187">
        <f>SUBTOTAL(9,Form_Responses13[[#This Row],[X1.1]:[Z.9]])</f>
        <v>173</v>
      </c>
    </row>
    <row r="188" spans="2:46" s="25" customFormat="1" ht="12.5" x14ac:dyDescent="0.25">
      <c r="B188" s="26">
        <v>45803.424860555555</v>
      </c>
      <c r="C188" t="s">
        <v>507</v>
      </c>
      <c r="D188" s="27" t="str">
        <f>UPPER(Form_Responses13[[#This Row],[Nama Lengkap]])</f>
        <v>SULTAN IRHANDIKA SUSILO</v>
      </c>
      <c r="E188" s="27">
        <f>VLOOKUP(Form_Responses13[[#This Row],[Column1]],'Nilai Raport'!$B$2:$D$215,3,0)</f>
        <v>81.15384615384616</v>
      </c>
      <c r="F188" s="27" t="s">
        <v>56</v>
      </c>
      <c r="G188" s="27" t="s">
        <v>157</v>
      </c>
      <c r="H188" s="27">
        <v>5</v>
      </c>
      <c r="I188" s="27">
        <v>5</v>
      </c>
      <c r="J188" s="27">
        <v>4</v>
      </c>
      <c r="K188" s="27">
        <v>4</v>
      </c>
      <c r="L188" s="27">
        <v>3</v>
      </c>
      <c r="M188" s="27">
        <v>1</v>
      </c>
      <c r="N188" s="27">
        <v>3</v>
      </c>
      <c r="O188" s="27">
        <v>3</v>
      </c>
      <c r="P188" s="27">
        <v>2</v>
      </c>
      <c r="Q188" s="27">
        <v>4</v>
      </c>
      <c r="R188" s="27">
        <v>5</v>
      </c>
      <c r="S188" s="27">
        <v>3</v>
      </c>
      <c r="T188" s="27">
        <v>4</v>
      </c>
      <c r="U188" s="27">
        <v>4</v>
      </c>
      <c r="V188" s="27">
        <v>4</v>
      </c>
      <c r="W188" s="27">
        <v>3</v>
      </c>
      <c r="X188" s="27">
        <v>4</v>
      </c>
      <c r="Y188" s="27">
        <v>5</v>
      </c>
      <c r="Z188" s="27">
        <v>5</v>
      </c>
      <c r="AA188" s="27">
        <v>5</v>
      </c>
      <c r="AB188" s="27">
        <v>4</v>
      </c>
      <c r="AC188" s="27">
        <v>4</v>
      </c>
      <c r="AD188" s="27">
        <v>5</v>
      </c>
      <c r="AE188" s="27">
        <v>5</v>
      </c>
      <c r="AF188" s="27">
        <v>4</v>
      </c>
      <c r="AG188" s="27">
        <v>4</v>
      </c>
      <c r="AH188" s="27">
        <v>4</v>
      </c>
      <c r="AI188" s="27">
        <v>4</v>
      </c>
      <c r="AJ188" s="27">
        <v>4</v>
      </c>
      <c r="AK188" s="27">
        <v>4</v>
      </c>
      <c r="AL188" s="27">
        <v>4</v>
      </c>
      <c r="AM188" s="27">
        <v>4</v>
      </c>
      <c r="AN188" s="27">
        <v>4</v>
      </c>
      <c r="AO188" s="27">
        <v>4</v>
      </c>
      <c r="AP188" s="27">
        <v>4</v>
      </c>
      <c r="AQ188" s="27">
        <v>4</v>
      </c>
      <c r="AR188" s="27">
        <v>4</v>
      </c>
      <c r="AS188" s="28">
        <v>4</v>
      </c>
      <c r="AT188" s="25">
        <f>SUBTOTAL(9,Form_Responses13[[#This Row],[X1.1]:[Z.9]])</f>
        <v>150</v>
      </c>
    </row>
    <row r="189" spans="2:46" ht="12.5" x14ac:dyDescent="0.25">
      <c r="B189" s="7">
        <v>45803.495381111112</v>
      </c>
      <c r="C189" s="8" t="s">
        <v>508</v>
      </c>
      <c r="D189" s="8" t="str">
        <f>UPPER(Form_Responses13[[#This Row],[Nama Lengkap]])</f>
        <v>SYAFAAT ANDIKA RACHMAN</v>
      </c>
      <c r="E189" s="8">
        <f>VLOOKUP(Form_Responses13[[#This Row],[Column1]],'Nilai Raport'!$B$2:$D$215,3,0)</f>
        <v>84.384615384615387</v>
      </c>
      <c r="F189" s="8" t="s">
        <v>56</v>
      </c>
      <c r="G189" s="8" t="s">
        <v>157</v>
      </c>
      <c r="H189" s="8">
        <v>4</v>
      </c>
      <c r="I189" s="8">
        <v>4</v>
      </c>
      <c r="J189" s="8">
        <v>4</v>
      </c>
      <c r="K189" s="8">
        <v>4</v>
      </c>
      <c r="L189" s="8">
        <v>4</v>
      </c>
      <c r="M189" s="8">
        <v>3</v>
      </c>
      <c r="N189" s="8">
        <v>3</v>
      </c>
      <c r="O189" s="8">
        <v>4</v>
      </c>
      <c r="P189" s="8">
        <v>4</v>
      </c>
      <c r="Q189" s="8">
        <v>4</v>
      </c>
      <c r="R189" s="8">
        <v>4</v>
      </c>
      <c r="S189" s="8">
        <v>4</v>
      </c>
      <c r="T189" s="8">
        <v>3</v>
      </c>
      <c r="U189" s="8">
        <v>3</v>
      </c>
      <c r="V189" s="8">
        <v>4</v>
      </c>
      <c r="W189" s="8">
        <v>4</v>
      </c>
      <c r="X189" s="8">
        <v>5</v>
      </c>
      <c r="Y189" s="8">
        <v>4</v>
      </c>
      <c r="Z189" s="8">
        <v>4</v>
      </c>
      <c r="AA189" s="8">
        <v>4</v>
      </c>
      <c r="AB189" s="8">
        <v>4</v>
      </c>
      <c r="AC189" s="8">
        <v>5</v>
      </c>
      <c r="AD189" s="8">
        <v>5</v>
      </c>
      <c r="AE189" s="8">
        <v>5</v>
      </c>
      <c r="AF189" s="8">
        <v>5</v>
      </c>
      <c r="AG189" s="8">
        <v>3</v>
      </c>
      <c r="AH189" s="8">
        <v>3</v>
      </c>
      <c r="AI189" s="8">
        <v>5</v>
      </c>
      <c r="AJ189" s="8">
        <v>4</v>
      </c>
      <c r="AK189" s="8">
        <v>5</v>
      </c>
      <c r="AL189" s="8">
        <v>5</v>
      </c>
      <c r="AM189" s="8">
        <v>5</v>
      </c>
      <c r="AN189" s="8">
        <v>5</v>
      </c>
      <c r="AO189" s="8">
        <v>5</v>
      </c>
      <c r="AP189" s="8">
        <v>5</v>
      </c>
      <c r="AQ189" s="8">
        <v>5</v>
      </c>
      <c r="AR189" s="8">
        <v>3</v>
      </c>
      <c r="AS189" s="9">
        <v>5</v>
      </c>
      <c r="AT189">
        <f>SUBTOTAL(9,Form_Responses13[[#This Row],[X1.1]:[Z.9]])</f>
        <v>159</v>
      </c>
    </row>
    <row r="190" spans="2:46" ht="12.5" x14ac:dyDescent="0.25">
      <c r="B190" s="4">
        <v>45802.828785000005</v>
      </c>
      <c r="C190" s="5" t="s">
        <v>200</v>
      </c>
      <c r="D190" s="5" t="str">
        <f>UPPER(Form_Responses13[[#This Row],[Nama Lengkap]])</f>
        <v>SYIFA NUR SABELLA</v>
      </c>
      <c r="E190" s="5">
        <f>VLOOKUP(Form_Responses13[[#This Row],[Column1]],'Nilai Raport'!$B$2:$D$215,3,0)</f>
        <v>84.538461538461533</v>
      </c>
      <c r="F190" s="5" t="s">
        <v>45</v>
      </c>
      <c r="G190" s="5" t="s">
        <v>157</v>
      </c>
      <c r="H190" s="5">
        <v>3</v>
      </c>
      <c r="I190" s="5">
        <v>4</v>
      </c>
      <c r="J190" s="5">
        <v>3</v>
      </c>
      <c r="K190" s="5">
        <v>3</v>
      </c>
      <c r="L190" s="5">
        <v>2</v>
      </c>
      <c r="M190" s="5">
        <v>4</v>
      </c>
      <c r="N190" s="5">
        <v>2</v>
      </c>
      <c r="O190" s="5">
        <v>3</v>
      </c>
      <c r="P190" s="5">
        <v>3</v>
      </c>
      <c r="Q190" s="5">
        <v>2</v>
      </c>
      <c r="R190" s="5">
        <v>3</v>
      </c>
      <c r="S190" s="5">
        <v>4</v>
      </c>
      <c r="T190" s="5">
        <v>3</v>
      </c>
      <c r="U190" s="5">
        <v>3</v>
      </c>
      <c r="V190" s="5">
        <v>5</v>
      </c>
      <c r="W190" s="5">
        <v>3</v>
      </c>
      <c r="X190" s="5">
        <v>4</v>
      </c>
      <c r="Y190" s="5">
        <v>3</v>
      </c>
      <c r="Z190" s="5">
        <v>4</v>
      </c>
      <c r="AA190" s="5">
        <v>4</v>
      </c>
      <c r="AB190" s="5">
        <v>4</v>
      </c>
      <c r="AC190" s="5">
        <v>4</v>
      </c>
      <c r="AD190" s="5">
        <v>4</v>
      </c>
      <c r="AE190" s="5">
        <v>5</v>
      </c>
      <c r="AF190" s="5">
        <v>5</v>
      </c>
      <c r="AG190" s="5">
        <v>4</v>
      </c>
      <c r="AH190" s="5">
        <v>3</v>
      </c>
      <c r="AI190" s="5">
        <v>2</v>
      </c>
      <c r="AJ190" s="5">
        <v>5</v>
      </c>
      <c r="AK190" s="5">
        <v>4</v>
      </c>
      <c r="AL190" s="5">
        <v>3</v>
      </c>
      <c r="AM190" s="5">
        <v>3</v>
      </c>
      <c r="AN190" s="5">
        <v>4</v>
      </c>
      <c r="AO190" s="5">
        <v>3</v>
      </c>
      <c r="AP190" s="5">
        <v>3</v>
      </c>
      <c r="AQ190" s="5">
        <v>3</v>
      </c>
      <c r="AR190" s="5">
        <v>4</v>
      </c>
      <c r="AS190" s="6">
        <v>5</v>
      </c>
      <c r="AT190">
        <f>SUBTOTAL(9,Form_Responses13[[#This Row],[X1.1]:[Z.9]])</f>
        <v>133</v>
      </c>
    </row>
    <row r="191" spans="2:46" ht="12.5" x14ac:dyDescent="0.25">
      <c r="B191" s="10">
        <v>45803.422349270833</v>
      </c>
      <c r="C191" s="11" t="s">
        <v>645</v>
      </c>
      <c r="D191" s="11" t="str">
        <f>UPPER(Form_Responses13[[#This Row],[Nama Lengkap]])</f>
        <v>ZAIDAN HAZIM ANANDA PUTRA</v>
      </c>
      <c r="E191" s="11">
        <f>VLOOKUP(Form_Responses13[[#This Row],[Column1]],'Nilai Raport'!$B$2:$D$215,3,0)</f>
        <v>82.692307692307693</v>
      </c>
      <c r="F191" s="11" t="s">
        <v>56</v>
      </c>
      <c r="G191" s="11" t="s">
        <v>157</v>
      </c>
      <c r="H191" s="11">
        <v>3</v>
      </c>
      <c r="I191" s="11">
        <v>3</v>
      </c>
      <c r="J191" s="11">
        <v>4</v>
      </c>
      <c r="K191" s="11">
        <v>2</v>
      </c>
      <c r="L191" s="11">
        <v>2</v>
      </c>
      <c r="M191" s="11">
        <v>3</v>
      </c>
      <c r="N191" s="11">
        <v>4</v>
      </c>
      <c r="O191" s="11">
        <v>4</v>
      </c>
      <c r="P191" s="11">
        <v>4</v>
      </c>
      <c r="Q191" s="11">
        <v>2</v>
      </c>
      <c r="R191" s="11">
        <v>5</v>
      </c>
      <c r="S191" s="11">
        <v>3</v>
      </c>
      <c r="T191" s="11">
        <v>4</v>
      </c>
      <c r="U191" s="11">
        <v>5</v>
      </c>
      <c r="V191" s="11">
        <v>5</v>
      </c>
      <c r="W191" s="11">
        <v>5</v>
      </c>
      <c r="X191" s="11">
        <v>5</v>
      </c>
      <c r="Y191" s="11">
        <v>5</v>
      </c>
      <c r="Z191" s="11">
        <v>5</v>
      </c>
      <c r="AA191" s="11">
        <v>3</v>
      </c>
      <c r="AB191" s="11">
        <v>4</v>
      </c>
      <c r="AC191" s="11">
        <v>3</v>
      </c>
      <c r="AD191" s="11">
        <v>4</v>
      </c>
      <c r="AE191" s="11">
        <v>5</v>
      </c>
      <c r="AF191" s="11">
        <v>5</v>
      </c>
      <c r="AG191" s="11">
        <v>5</v>
      </c>
      <c r="AH191" s="11">
        <v>3</v>
      </c>
      <c r="AI191" s="11">
        <v>3</v>
      </c>
      <c r="AJ191" s="11">
        <v>4</v>
      </c>
      <c r="AK191" s="11">
        <v>5</v>
      </c>
      <c r="AL191" s="11">
        <v>4</v>
      </c>
      <c r="AM191" s="11">
        <v>4</v>
      </c>
      <c r="AN191" s="11">
        <v>4</v>
      </c>
      <c r="AO191" s="11">
        <v>5</v>
      </c>
      <c r="AP191" s="11">
        <v>5</v>
      </c>
      <c r="AQ191" s="11">
        <v>3</v>
      </c>
      <c r="AR191" s="11">
        <v>5</v>
      </c>
      <c r="AS191" s="12">
        <v>5</v>
      </c>
      <c r="AT191">
        <f>SUBTOTAL(9,Form_Responses13[[#This Row],[X1.1]:[Z.9]])</f>
        <v>152</v>
      </c>
    </row>
    <row r="192" spans="2:46" ht="15.75" customHeight="1" x14ac:dyDescent="0.25">
      <c r="H192">
        <f>SUBTOTAL(109,Form_Responses13[X1.1])</f>
        <v>756</v>
      </c>
      <c r="I192">
        <f>SUBTOTAL(109,Form_Responses13[X1.2])</f>
        <v>793</v>
      </c>
      <c r="J192">
        <f>SUBTOTAL(109,Form_Responses13[X1.3])</f>
        <v>797</v>
      </c>
      <c r="K192">
        <f>SUBTOTAL(109,Form_Responses13[X1.4])</f>
        <v>749</v>
      </c>
      <c r="L192">
        <f>SUBTOTAL(109,Form_Responses13[X1.5])</f>
        <v>615</v>
      </c>
      <c r="M192">
        <f>SUBTOTAL(109,Form_Responses13[X1.6])</f>
        <v>576</v>
      </c>
      <c r="N192">
        <f>SUBTOTAL(109,Form_Responses13[X1.7])</f>
        <v>734</v>
      </c>
      <c r="O192">
        <f>SUBTOTAL(109,Form_Responses13[X1.8])</f>
        <v>750</v>
      </c>
      <c r="P192">
        <f>SUBTOTAL(109,Form_Responses13[X1.9])</f>
        <v>785</v>
      </c>
      <c r="Q192">
        <f>SUBTOTAL(109,Form_Responses13[X1.10])</f>
        <v>764</v>
      </c>
      <c r="R192">
        <f>SUBTOTAL(109,Form_Responses13[X2.1])</f>
        <v>772</v>
      </c>
      <c r="S192">
        <f>SUBTOTAL(109,Form_Responses13[X2.2])</f>
        <v>687</v>
      </c>
      <c r="T192">
        <f>SUBTOTAL(109,Form_Responses13[X2.3])</f>
        <v>712</v>
      </c>
      <c r="U192">
        <f>SUBTOTAL(109,Form_Responses13[X2.4])</f>
        <v>772</v>
      </c>
      <c r="V192">
        <f>SUBTOTAL(109,Form_Responses13[X2.5])</f>
        <v>820</v>
      </c>
      <c r="W192">
        <f>SUBTOTAL(109,Form_Responses13[X2.6])</f>
        <v>681</v>
      </c>
      <c r="X192">
        <f>SUBTOTAL(109,Form_Responses13[X2.7])</f>
        <v>761</v>
      </c>
      <c r="Y192">
        <f>SUBTOTAL(109,Form_Responses13[X2.8])</f>
        <v>725</v>
      </c>
      <c r="Z192">
        <f>SUBTOTAL(109,Form_Responses13[X2.9])</f>
        <v>796</v>
      </c>
      <c r="AA192">
        <f>SUBTOTAL(109,Form_Responses13[X2.10])</f>
        <v>793</v>
      </c>
      <c r="AB192">
        <f>SUBTOTAL(109,Form_Responses13[X2.11])</f>
        <v>773</v>
      </c>
      <c r="AC192">
        <f>SUBTOTAL(109,Form_Responses13[X2.12])</f>
        <v>815</v>
      </c>
      <c r="AD192">
        <f>SUBTOTAL(109,Form_Responses13[X2.13])</f>
        <v>789</v>
      </c>
      <c r="AE192">
        <f>SUBTOTAL(109,Form_Responses13[X2.14])</f>
        <v>838</v>
      </c>
      <c r="AF192">
        <f>SUBTOTAL(109,Form_Responses13[X2.15])</f>
        <v>812</v>
      </c>
      <c r="AG192">
        <f>SUBTOTAL(109,Form_Responses13[X2.16])</f>
        <v>791</v>
      </c>
      <c r="AH192">
        <f>SUBTOTAL(109,Form_Responses13[X2.17])</f>
        <v>797</v>
      </c>
      <c r="AI192">
        <f>SUBTOTAL(109,Form_Responses13[X2.18])</f>
        <v>748</v>
      </c>
      <c r="AJ192">
        <f>SUBTOTAL(109,Form_Responses13[X2.19])</f>
        <v>820</v>
      </c>
      <c r="AK192">
        <f>SUBTOTAL(109,Form_Responses13[Z.1])</f>
        <v>815</v>
      </c>
      <c r="AL192">
        <f>SUBTOTAL(109,Form_Responses13[Z.2])</f>
        <v>746</v>
      </c>
      <c r="AM192">
        <f>SUBTOTAL(109,Form_Responses13[Z.3])</f>
        <v>696</v>
      </c>
      <c r="AN192">
        <f>SUBTOTAL(109,Form_Responses13[Z.4])</f>
        <v>808</v>
      </c>
      <c r="AO192">
        <f>SUBTOTAL(109,Form_Responses13[Z.5])</f>
        <v>805</v>
      </c>
      <c r="AP192">
        <f>SUBTOTAL(109,Form_Responses13[Z.6])</f>
        <v>771</v>
      </c>
      <c r="AQ192">
        <f>SUBTOTAL(109,Form_Responses13[Z.7])</f>
        <v>804</v>
      </c>
      <c r="AR192">
        <f>SUBTOTAL(109,Form_Responses13[Z.8])</f>
        <v>827</v>
      </c>
      <c r="AS192">
        <f>SUBTOTAL(109,Form_Responses13[Z.9])</f>
        <v>863</v>
      </c>
    </row>
    <row r="193" spans="1:46" ht="15.75" customHeight="1" x14ac:dyDescent="0.25">
      <c r="A193" t="s">
        <v>294</v>
      </c>
      <c r="H193">
        <f>CORREL(H2:H34,$AT$2:$AT$34)</f>
        <v>0.43336488757142261</v>
      </c>
      <c r="I193">
        <f t="shared" ref="I193:AS193" si="0">CORREL(I2:I34,$AT$2:$AT$34)</f>
        <v>0.76609814521181741</v>
      </c>
      <c r="J193">
        <f t="shared" si="0"/>
        <v>0.74372663027296049</v>
      </c>
      <c r="K193">
        <f t="shared" si="0"/>
        <v>0.55428827380144663</v>
      </c>
      <c r="L193">
        <f t="shared" si="0"/>
        <v>0.4541589369853366</v>
      </c>
      <c r="M193">
        <f t="shared" si="0"/>
        <v>0.38650608022855737</v>
      </c>
      <c r="N193">
        <f t="shared" si="0"/>
        <v>0.5541782711229496</v>
      </c>
      <c r="O193">
        <f t="shared" si="0"/>
        <v>0.76198742807654796</v>
      </c>
      <c r="P193">
        <f t="shared" si="0"/>
        <v>0.72374143298043914</v>
      </c>
      <c r="Q193">
        <f t="shared" si="0"/>
        <v>0.59183109072929652</v>
      </c>
      <c r="R193">
        <f t="shared" si="0"/>
        <v>0.62201747166846133</v>
      </c>
      <c r="S193">
        <f t="shared" si="0"/>
        <v>0.38242010978376956</v>
      </c>
      <c r="T193">
        <f t="shared" si="0"/>
        <v>0.52437353604477477</v>
      </c>
      <c r="U193">
        <f t="shared" si="0"/>
        <v>0.70735858887749414</v>
      </c>
      <c r="V193">
        <f t="shared" si="0"/>
        <v>0.69443912966638399</v>
      </c>
      <c r="W193">
        <f t="shared" si="0"/>
        <v>0.50608750659854695</v>
      </c>
      <c r="X193">
        <f t="shared" si="0"/>
        <v>0.73145790155119883</v>
      </c>
      <c r="Y193">
        <f t="shared" si="0"/>
        <v>0.67050105133826077</v>
      </c>
      <c r="Z193">
        <f t="shared" si="0"/>
        <v>0.76136417051791738</v>
      </c>
      <c r="AA193">
        <f t="shared" si="0"/>
        <v>0.8470753351292627</v>
      </c>
      <c r="AB193">
        <f t="shared" si="0"/>
        <v>0.69327275243505715</v>
      </c>
      <c r="AC193">
        <f t="shared" si="0"/>
        <v>0.86119134548092691</v>
      </c>
      <c r="AD193">
        <f t="shared" si="0"/>
        <v>0.49054589110167268</v>
      </c>
      <c r="AE193">
        <f t="shared" si="0"/>
        <v>0.62519814966675358</v>
      </c>
      <c r="AF193">
        <f t="shared" si="0"/>
        <v>0.64433585037324603</v>
      </c>
      <c r="AG193">
        <f t="shared" si="0"/>
        <v>0.60026197799863801</v>
      </c>
      <c r="AH193">
        <f t="shared" si="0"/>
        <v>0.75633809099627169</v>
      </c>
      <c r="AI193">
        <f t="shared" si="0"/>
        <v>0.77671573838997088</v>
      </c>
      <c r="AJ193">
        <f t="shared" si="0"/>
        <v>0.8116171203504382</v>
      </c>
      <c r="AK193">
        <f t="shared" si="0"/>
        <v>0.58623545464445459</v>
      </c>
      <c r="AL193">
        <f t="shared" si="0"/>
        <v>0.56966598262105461</v>
      </c>
      <c r="AM193">
        <f t="shared" si="0"/>
        <v>0.55560147113439395</v>
      </c>
      <c r="AN193">
        <f t="shared" si="0"/>
        <v>0.80216804304492595</v>
      </c>
      <c r="AO193">
        <f t="shared" si="0"/>
        <v>0.84552294899858527</v>
      </c>
      <c r="AP193">
        <f t="shared" si="0"/>
        <v>0.43544501315801404</v>
      </c>
      <c r="AQ193">
        <f t="shared" si="0"/>
        <v>0.7731789315497466</v>
      </c>
      <c r="AR193">
        <f t="shared" si="0"/>
        <v>0.54136346828553683</v>
      </c>
      <c r="AS193">
        <f t="shared" si="0"/>
        <v>0.74805258656243523</v>
      </c>
      <c r="AT193">
        <f>SUM(AT2:AT34)</f>
        <v>5095</v>
      </c>
    </row>
  </sheetData>
  <phoneticPr fontId="3" type="noConversion"/>
  <conditionalFormatting sqref="AT1:AT1048576">
    <cfRule type="cellIs" dxfId="3" priority="1" operator="lessThan">
      <formula>150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70158-57FA-42B2-B949-A0AFBF296D97}">
  <dimension ref="A3:J20"/>
  <sheetViews>
    <sheetView workbookViewId="0">
      <selection activeCell="C14" sqref="C14"/>
    </sheetView>
  </sheetViews>
  <sheetFormatPr defaultRowHeight="12.5" x14ac:dyDescent="0.25"/>
  <cols>
    <col min="1" max="1" width="12.54296875" bestFit="1" customWidth="1"/>
    <col min="2" max="2" width="20.26953125" bestFit="1" customWidth="1"/>
    <col min="3" max="3" width="9.90625" bestFit="1" customWidth="1"/>
    <col min="4" max="5" width="10.36328125" bestFit="1" customWidth="1"/>
  </cols>
  <sheetData>
    <row r="3" spans="1:10" x14ac:dyDescent="0.25">
      <c r="A3" s="15" t="s">
        <v>252</v>
      </c>
      <c r="B3" s="13" t="s">
        <v>251</v>
      </c>
      <c r="D3" t="s">
        <v>252</v>
      </c>
      <c r="E3" t="s">
        <v>251</v>
      </c>
    </row>
    <row r="4" spans="1:10" x14ac:dyDescent="0.25">
      <c r="A4" s="16" t="s">
        <v>56</v>
      </c>
      <c r="B4" s="13">
        <v>43</v>
      </c>
      <c r="D4" t="s">
        <v>56</v>
      </c>
      <c r="E4">
        <f>SUM(E5:E10)</f>
        <v>35</v>
      </c>
      <c r="G4">
        <f>E4/(E4+E11)*100</f>
        <v>25.362318840579711</v>
      </c>
    </row>
    <row r="5" spans="1:10" x14ac:dyDescent="0.25">
      <c r="A5" s="20" t="s">
        <v>155</v>
      </c>
      <c r="B5" s="18">
        <v>6</v>
      </c>
      <c r="D5" t="s">
        <v>155</v>
      </c>
      <c r="E5">
        <v>6</v>
      </c>
      <c r="G5">
        <f>E11/(E4+E11)*100</f>
        <v>74.637681159420282</v>
      </c>
      <c r="I5">
        <f>E5+E12</f>
        <v>23</v>
      </c>
      <c r="J5">
        <f>23/138*100</f>
        <v>16.666666666666664</v>
      </c>
    </row>
    <row r="6" spans="1:10" x14ac:dyDescent="0.25">
      <c r="A6" s="20" t="s">
        <v>123</v>
      </c>
      <c r="B6" s="18">
        <v>3</v>
      </c>
      <c r="D6" t="s">
        <v>123</v>
      </c>
      <c r="E6">
        <v>3</v>
      </c>
      <c r="G6">
        <f>SUM(G4:G5)</f>
        <v>100</v>
      </c>
      <c r="I6">
        <f t="shared" ref="I6:I10" si="0">E6+E13</f>
        <v>23</v>
      </c>
    </row>
    <row r="7" spans="1:10" x14ac:dyDescent="0.25">
      <c r="A7" s="20" t="s">
        <v>153</v>
      </c>
      <c r="B7" s="18">
        <v>2</v>
      </c>
      <c r="D7" t="s">
        <v>153</v>
      </c>
      <c r="E7">
        <v>2</v>
      </c>
      <c r="I7">
        <f t="shared" si="0"/>
        <v>23</v>
      </c>
    </row>
    <row r="8" spans="1:10" x14ac:dyDescent="0.25">
      <c r="A8" s="20" t="s">
        <v>91</v>
      </c>
      <c r="B8" s="18">
        <v>2</v>
      </c>
      <c r="D8" t="s">
        <v>91</v>
      </c>
      <c r="E8">
        <v>2</v>
      </c>
      <c r="I8">
        <f t="shared" si="0"/>
        <v>23</v>
      </c>
    </row>
    <row r="9" spans="1:10" x14ac:dyDescent="0.25">
      <c r="A9" s="20" t="s">
        <v>47</v>
      </c>
      <c r="B9" s="18">
        <v>3</v>
      </c>
      <c r="D9" t="s">
        <v>47</v>
      </c>
      <c r="E9">
        <v>3</v>
      </c>
      <c r="I9">
        <f t="shared" si="0"/>
        <v>23</v>
      </c>
    </row>
    <row r="10" spans="1:10" x14ac:dyDescent="0.25">
      <c r="A10" s="20" t="s">
        <v>157</v>
      </c>
      <c r="B10" s="18">
        <v>27</v>
      </c>
      <c r="D10" t="s">
        <v>157</v>
      </c>
      <c r="E10">
        <f>27-8</f>
        <v>19</v>
      </c>
      <c r="I10">
        <f t="shared" si="0"/>
        <v>23</v>
      </c>
    </row>
    <row r="11" spans="1:10" x14ac:dyDescent="0.25">
      <c r="A11" s="17" t="s">
        <v>45</v>
      </c>
      <c r="B11" s="18">
        <v>147</v>
      </c>
      <c r="D11" t="s">
        <v>45</v>
      </c>
      <c r="E11">
        <f>SUM(E12:E17)</f>
        <v>103</v>
      </c>
    </row>
    <row r="12" spans="1:10" x14ac:dyDescent="0.25">
      <c r="A12" s="20" t="s">
        <v>155</v>
      </c>
      <c r="B12" s="18">
        <v>27</v>
      </c>
      <c r="D12" t="s">
        <v>155</v>
      </c>
      <c r="E12">
        <f>27-10</f>
        <v>17</v>
      </c>
    </row>
    <row r="13" spans="1:10" x14ac:dyDescent="0.25">
      <c r="A13" s="20" t="s">
        <v>123</v>
      </c>
      <c r="B13" s="18">
        <v>28</v>
      </c>
      <c r="D13" t="s">
        <v>123</v>
      </c>
      <c r="E13">
        <f>28-8</f>
        <v>20</v>
      </c>
    </row>
    <row r="14" spans="1:10" x14ac:dyDescent="0.25">
      <c r="A14" s="20" t="s">
        <v>153</v>
      </c>
      <c r="B14" s="18">
        <v>21</v>
      </c>
      <c r="D14" t="s">
        <v>153</v>
      </c>
      <c r="E14">
        <v>21</v>
      </c>
    </row>
    <row r="15" spans="1:10" x14ac:dyDescent="0.25">
      <c r="A15" s="20" t="s">
        <v>91</v>
      </c>
      <c r="B15" s="18">
        <v>31</v>
      </c>
      <c r="D15" t="s">
        <v>91</v>
      </c>
      <c r="E15">
        <f>31-10</f>
        <v>21</v>
      </c>
    </row>
    <row r="16" spans="1:10" x14ac:dyDescent="0.25">
      <c r="A16" s="20" t="s">
        <v>47</v>
      </c>
      <c r="B16" s="18">
        <v>32</v>
      </c>
      <c r="D16" t="s">
        <v>47</v>
      </c>
      <c r="E16">
        <f>32-12</f>
        <v>20</v>
      </c>
    </row>
    <row r="17" spans="1:5" x14ac:dyDescent="0.25">
      <c r="A17" s="20" t="s">
        <v>157</v>
      </c>
      <c r="B17" s="18">
        <v>8</v>
      </c>
      <c r="D17" t="s">
        <v>157</v>
      </c>
      <c r="E17">
        <f>8-4</f>
        <v>4</v>
      </c>
    </row>
    <row r="18" spans="1:5" x14ac:dyDescent="0.25">
      <c r="A18" s="17" t="s">
        <v>253</v>
      </c>
      <c r="B18" s="18"/>
      <c r="D18" t="s">
        <v>253</v>
      </c>
    </row>
    <row r="19" spans="1:5" x14ac:dyDescent="0.25">
      <c r="A19" s="20" t="s">
        <v>253</v>
      </c>
      <c r="B19" s="18"/>
      <c r="D19" t="s">
        <v>253</v>
      </c>
    </row>
    <row r="20" spans="1:5" x14ac:dyDescent="0.25">
      <c r="A20" s="19" t="s">
        <v>254</v>
      </c>
      <c r="B20" s="14">
        <v>190</v>
      </c>
      <c r="D20" t="s">
        <v>254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E17C8-BEE2-407D-819D-035EC3256424}">
  <dimension ref="A1:E215"/>
  <sheetViews>
    <sheetView workbookViewId="0">
      <selection activeCell="C14" sqref="C14"/>
    </sheetView>
  </sheetViews>
  <sheetFormatPr defaultRowHeight="12.5" x14ac:dyDescent="0.25"/>
  <cols>
    <col min="2" max="2" width="35.81640625" bestFit="1" customWidth="1"/>
    <col min="4" max="4" width="8.7265625" style="91"/>
  </cols>
  <sheetData>
    <row r="1" spans="1:5" x14ac:dyDescent="0.25">
      <c r="A1" t="s">
        <v>250</v>
      </c>
      <c r="B1" t="s">
        <v>295</v>
      </c>
      <c r="C1" t="s">
        <v>4</v>
      </c>
      <c r="D1" s="91" t="s">
        <v>647</v>
      </c>
      <c r="E1" t="s">
        <v>648</v>
      </c>
    </row>
    <row r="2" spans="1:5" x14ac:dyDescent="0.25">
      <c r="A2">
        <v>1</v>
      </c>
      <c r="B2" t="s">
        <v>297</v>
      </c>
      <c r="C2" t="s">
        <v>342</v>
      </c>
      <c r="D2" s="91">
        <v>85.615384615384613</v>
      </c>
      <c r="E2">
        <v>87.25</v>
      </c>
    </row>
    <row r="3" spans="1:5" x14ac:dyDescent="0.25">
      <c r="A3">
        <v>2</v>
      </c>
      <c r="B3" t="s">
        <v>298</v>
      </c>
      <c r="C3" t="s">
        <v>342</v>
      </c>
      <c r="D3" s="91">
        <v>84.92307692307692</v>
      </c>
      <c r="E3">
        <v>91</v>
      </c>
    </row>
    <row r="4" spans="1:5" x14ac:dyDescent="0.25">
      <c r="A4">
        <v>3</v>
      </c>
      <c r="B4" t="s">
        <v>299</v>
      </c>
      <c r="C4" t="s">
        <v>342</v>
      </c>
      <c r="D4" s="91">
        <v>83.615384615384613</v>
      </c>
      <c r="E4">
        <v>85.5</v>
      </c>
    </row>
    <row r="5" spans="1:5" x14ac:dyDescent="0.25">
      <c r="A5">
        <v>4</v>
      </c>
      <c r="B5" t="s">
        <v>313</v>
      </c>
      <c r="C5" t="s">
        <v>342</v>
      </c>
      <c r="D5" s="91">
        <v>83.92307692307692</v>
      </c>
      <c r="E5">
        <v>80</v>
      </c>
    </row>
    <row r="6" spans="1:5" x14ac:dyDescent="0.25">
      <c r="A6">
        <v>5</v>
      </c>
      <c r="B6" t="s">
        <v>300</v>
      </c>
      <c r="C6" t="s">
        <v>342</v>
      </c>
      <c r="D6" s="91">
        <v>85.307692307692307</v>
      </c>
      <c r="E6">
        <v>81.5</v>
      </c>
    </row>
    <row r="7" spans="1:5" x14ac:dyDescent="0.25">
      <c r="A7">
        <v>6</v>
      </c>
      <c r="B7" t="s">
        <v>343</v>
      </c>
      <c r="C7" t="s">
        <v>342</v>
      </c>
      <c r="D7" s="91">
        <v>84.461538461538467</v>
      </c>
      <c r="E7">
        <v>80.25</v>
      </c>
    </row>
    <row r="8" spans="1:5" x14ac:dyDescent="0.25">
      <c r="A8">
        <v>7</v>
      </c>
      <c r="B8" t="s">
        <v>314</v>
      </c>
      <c r="C8" t="s">
        <v>342</v>
      </c>
      <c r="D8" s="91">
        <v>84.84615384615384</v>
      </c>
      <c r="E8">
        <v>83.5</v>
      </c>
    </row>
    <row r="9" spans="1:5" x14ac:dyDescent="0.25">
      <c r="A9">
        <v>8</v>
      </c>
      <c r="B9" t="s">
        <v>301</v>
      </c>
      <c r="C9" t="s">
        <v>342</v>
      </c>
      <c r="D9" s="91">
        <v>86.15384615384616</v>
      </c>
      <c r="E9">
        <v>83.5</v>
      </c>
    </row>
    <row r="10" spans="1:5" x14ac:dyDescent="0.25">
      <c r="A10">
        <v>9</v>
      </c>
      <c r="B10" t="s">
        <v>302</v>
      </c>
      <c r="C10" t="s">
        <v>342</v>
      </c>
      <c r="D10" s="91">
        <v>84.538461538461533</v>
      </c>
      <c r="E10">
        <v>81</v>
      </c>
    </row>
    <row r="11" spans="1:5" x14ac:dyDescent="0.25">
      <c r="A11">
        <v>10</v>
      </c>
      <c r="B11" t="s">
        <v>315</v>
      </c>
      <c r="C11" t="s">
        <v>342</v>
      </c>
      <c r="D11" s="91">
        <v>84.84615384615384</v>
      </c>
      <c r="E11">
        <v>80.25</v>
      </c>
    </row>
    <row r="12" spans="1:5" x14ac:dyDescent="0.25">
      <c r="A12">
        <v>11</v>
      </c>
      <c r="B12" t="s">
        <v>303</v>
      </c>
      <c r="C12" t="s">
        <v>342</v>
      </c>
      <c r="D12" s="91">
        <v>84</v>
      </c>
      <c r="E12">
        <v>81.25</v>
      </c>
    </row>
    <row r="13" spans="1:5" x14ac:dyDescent="0.25">
      <c r="A13">
        <v>12</v>
      </c>
      <c r="B13" t="s">
        <v>316</v>
      </c>
      <c r="C13" t="s">
        <v>342</v>
      </c>
      <c r="D13" s="91">
        <v>86.384615384615387</v>
      </c>
      <c r="E13">
        <v>80.25</v>
      </c>
    </row>
    <row r="14" spans="1:5" x14ac:dyDescent="0.25">
      <c r="A14">
        <v>13</v>
      </c>
      <c r="B14" t="s">
        <v>317</v>
      </c>
      <c r="C14" t="s">
        <v>342</v>
      </c>
      <c r="D14" s="91">
        <v>84.461538461538467</v>
      </c>
      <c r="E14">
        <v>81.75</v>
      </c>
    </row>
    <row r="15" spans="1:5" x14ac:dyDescent="0.25">
      <c r="A15">
        <v>14</v>
      </c>
      <c r="B15" t="s">
        <v>344</v>
      </c>
      <c r="C15" t="s">
        <v>342</v>
      </c>
      <c r="D15" s="91">
        <v>84.84615384615384</v>
      </c>
      <c r="E15">
        <v>86.5</v>
      </c>
    </row>
    <row r="16" spans="1:5" x14ac:dyDescent="0.25">
      <c r="A16">
        <v>15</v>
      </c>
      <c r="B16" t="s">
        <v>318</v>
      </c>
      <c r="C16" t="s">
        <v>342</v>
      </c>
      <c r="D16" s="91">
        <v>85.538461538461533</v>
      </c>
      <c r="E16">
        <v>81.5</v>
      </c>
    </row>
    <row r="17" spans="1:5" x14ac:dyDescent="0.25">
      <c r="A17">
        <v>16</v>
      </c>
      <c r="B17" t="s">
        <v>319</v>
      </c>
      <c r="C17" t="s">
        <v>342</v>
      </c>
      <c r="D17" s="91">
        <v>84.92307692307692</v>
      </c>
      <c r="E17">
        <v>80.5</v>
      </c>
    </row>
    <row r="18" spans="1:5" x14ac:dyDescent="0.25">
      <c r="A18">
        <v>17</v>
      </c>
      <c r="B18" t="s">
        <v>320</v>
      </c>
      <c r="C18" t="s">
        <v>342</v>
      </c>
      <c r="D18" s="91">
        <v>84.84615384615384</v>
      </c>
      <c r="E18">
        <v>81.5</v>
      </c>
    </row>
    <row r="19" spans="1:5" x14ac:dyDescent="0.25">
      <c r="A19">
        <v>18</v>
      </c>
      <c r="B19" t="s">
        <v>321</v>
      </c>
      <c r="C19" t="s">
        <v>342</v>
      </c>
      <c r="D19" s="91">
        <v>86</v>
      </c>
      <c r="E19">
        <v>79.5</v>
      </c>
    </row>
    <row r="20" spans="1:5" x14ac:dyDescent="0.25">
      <c r="A20">
        <v>19</v>
      </c>
      <c r="B20" t="s">
        <v>304</v>
      </c>
      <c r="C20" t="s">
        <v>342</v>
      </c>
      <c r="D20" s="91">
        <v>84.307692307692307</v>
      </c>
      <c r="E20">
        <v>86.75</v>
      </c>
    </row>
    <row r="21" spans="1:5" x14ac:dyDescent="0.25">
      <c r="A21">
        <v>20</v>
      </c>
      <c r="B21" t="s">
        <v>305</v>
      </c>
      <c r="C21" t="s">
        <v>342</v>
      </c>
      <c r="D21" s="91">
        <v>84.15384615384616</v>
      </c>
      <c r="E21">
        <v>85</v>
      </c>
    </row>
    <row r="22" spans="1:5" x14ac:dyDescent="0.25">
      <c r="A22">
        <v>21</v>
      </c>
      <c r="B22" t="s">
        <v>306</v>
      </c>
      <c r="C22" t="s">
        <v>342</v>
      </c>
      <c r="D22" s="91">
        <v>86.07692307692308</v>
      </c>
      <c r="E22">
        <v>81.25</v>
      </c>
    </row>
    <row r="23" spans="1:5" x14ac:dyDescent="0.25">
      <c r="A23">
        <v>22</v>
      </c>
      <c r="B23" t="s">
        <v>322</v>
      </c>
      <c r="C23" t="s">
        <v>342</v>
      </c>
      <c r="D23" s="91">
        <v>85.84615384615384</v>
      </c>
      <c r="E23">
        <v>85.5</v>
      </c>
    </row>
    <row r="24" spans="1:5" x14ac:dyDescent="0.25">
      <c r="A24">
        <v>23</v>
      </c>
      <c r="B24" t="s">
        <v>307</v>
      </c>
      <c r="C24" t="s">
        <v>342</v>
      </c>
      <c r="D24" s="91">
        <v>85.84615384615384</v>
      </c>
      <c r="E24">
        <v>81.5</v>
      </c>
    </row>
    <row r="25" spans="1:5" x14ac:dyDescent="0.25">
      <c r="A25">
        <v>24</v>
      </c>
      <c r="B25" t="s">
        <v>323</v>
      </c>
      <c r="C25" t="s">
        <v>342</v>
      </c>
      <c r="D25" s="91">
        <v>83.461538461538467</v>
      </c>
      <c r="E25">
        <v>80.5</v>
      </c>
    </row>
    <row r="26" spans="1:5" x14ac:dyDescent="0.25">
      <c r="A26">
        <v>25</v>
      </c>
      <c r="B26" t="s">
        <v>345</v>
      </c>
      <c r="C26" t="s">
        <v>342</v>
      </c>
      <c r="D26" s="91">
        <v>83.538461538461533</v>
      </c>
      <c r="E26">
        <v>88</v>
      </c>
    </row>
    <row r="27" spans="1:5" x14ac:dyDescent="0.25">
      <c r="A27">
        <v>26</v>
      </c>
      <c r="B27" t="s">
        <v>346</v>
      </c>
      <c r="C27" t="s">
        <v>342</v>
      </c>
      <c r="D27" s="91">
        <v>82.769230769230774</v>
      </c>
      <c r="E27">
        <v>80.75</v>
      </c>
    </row>
    <row r="28" spans="1:5" x14ac:dyDescent="0.25">
      <c r="A28">
        <v>27</v>
      </c>
      <c r="B28" t="s">
        <v>308</v>
      </c>
      <c r="C28" t="s">
        <v>342</v>
      </c>
      <c r="D28" s="91">
        <v>86.769230769230774</v>
      </c>
      <c r="E28">
        <v>80.5</v>
      </c>
    </row>
    <row r="29" spans="1:5" x14ac:dyDescent="0.25">
      <c r="A29">
        <v>28</v>
      </c>
      <c r="B29" t="s">
        <v>324</v>
      </c>
      <c r="C29" t="s">
        <v>342</v>
      </c>
      <c r="D29" s="91">
        <v>86.769230769230774</v>
      </c>
      <c r="E29">
        <v>81.5</v>
      </c>
    </row>
    <row r="30" spans="1:5" x14ac:dyDescent="0.25">
      <c r="A30">
        <v>29</v>
      </c>
      <c r="B30" t="s">
        <v>325</v>
      </c>
      <c r="C30" t="s">
        <v>342</v>
      </c>
      <c r="D30" s="91">
        <v>86.15384615384616</v>
      </c>
      <c r="E30">
        <v>80.5</v>
      </c>
    </row>
    <row r="31" spans="1:5" x14ac:dyDescent="0.25">
      <c r="A31">
        <v>30</v>
      </c>
      <c r="B31" t="s">
        <v>309</v>
      </c>
      <c r="C31" t="s">
        <v>342</v>
      </c>
      <c r="D31" s="91">
        <v>83.84615384615384</v>
      </c>
      <c r="E31">
        <v>80.5</v>
      </c>
    </row>
    <row r="32" spans="1:5" x14ac:dyDescent="0.25">
      <c r="A32">
        <v>31</v>
      </c>
      <c r="B32" t="s">
        <v>326</v>
      </c>
      <c r="C32" t="s">
        <v>342</v>
      </c>
      <c r="D32" s="91">
        <v>82.692307692307693</v>
      </c>
      <c r="E32">
        <v>80</v>
      </c>
    </row>
    <row r="33" spans="1:5" x14ac:dyDescent="0.25">
      <c r="A33">
        <v>32</v>
      </c>
      <c r="B33" t="s">
        <v>310</v>
      </c>
      <c r="C33" t="s">
        <v>342</v>
      </c>
      <c r="D33" s="91">
        <v>86.384615384615387</v>
      </c>
      <c r="E33">
        <v>81.5</v>
      </c>
    </row>
    <row r="34" spans="1:5" x14ac:dyDescent="0.25">
      <c r="A34">
        <v>33</v>
      </c>
      <c r="B34" t="s">
        <v>185</v>
      </c>
      <c r="C34" t="s">
        <v>342</v>
      </c>
      <c r="D34" s="91">
        <v>85.384615384615387</v>
      </c>
      <c r="E34">
        <v>85.5</v>
      </c>
    </row>
    <row r="35" spans="1:5" x14ac:dyDescent="0.25">
      <c r="A35">
        <v>34</v>
      </c>
      <c r="B35" t="s">
        <v>347</v>
      </c>
      <c r="C35" t="s">
        <v>342</v>
      </c>
      <c r="D35" s="91">
        <v>83.461538461538467</v>
      </c>
      <c r="E35">
        <v>83.5</v>
      </c>
    </row>
    <row r="36" spans="1:5" x14ac:dyDescent="0.25">
      <c r="A36">
        <v>35</v>
      </c>
      <c r="B36" t="s">
        <v>311</v>
      </c>
      <c r="C36" t="s">
        <v>342</v>
      </c>
      <c r="D36" s="91">
        <v>84.538461538461533</v>
      </c>
      <c r="E36">
        <v>83.5</v>
      </c>
    </row>
    <row r="37" spans="1:5" x14ac:dyDescent="0.25">
      <c r="A37">
        <v>36</v>
      </c>
      <c r="B37" t="s">
        <v>312</v>
      </c>
      <c r="C37" t="s">
        <v>342</v>
      </c>
      <c r="D37" s="91">
        <v>86</v>
      </c>
      <c r="E37">
        <v>81.5</v>
      </c>
    </row>
    <row r="38" spans="1:5" x14ac:dyDescent="0.25">
      <c r="A38">
        <v>1</v>
      </c>
      <c r="B38" t="s">
        <v>327</v>
      </c>
      <c r="C38" t="s">
        <v>348</v>
      </c>
      <c r="D38" s="40">
        <v>84.461538461538467</v>
      </c>
      <c r="E38">
        <v>81.5</v>
      </c>
    </row>
    <row r="39" spans="1:5" x14ac:dyDescent="0.25">
      <c r="A39">
        <v>2</v>
      </c>
      <c r="B39" t="s">
        <v>349</v>
      </c>
      <c r="C39" t="s">
        <v>348</v>
      </c>
      <c r="D39" s="40">
        <v>80.538461538461533</v>
      </c>
      <c r="E39">
        <v>79.5</v>
      </c>
    </row>
    <row r="40" spans="1:5" x14ac:dyDescent="0.25">
      <c r="A40">
        <v>3</v>
      </c>
      <c r="B40" t="s">
        <v>328</v>
      </c>
      <c r="C40" t="s">
        <v>348</v>
      </c>
      <c r="D40" s="40">
        <v>81.230769230769226</v>
      </c>
      <c r="E40">
        <v>79.25</v>
      </c>
    </row>
    <row r="41" spans="1:5" x14ac:dyDescent="0.25">
      <c r="A41">
        <v>4</v>
      </c>
      <c r="B41" t="s">
        <v>329</v>
      </c>
      <c r="C41" t="s">
        <v>348</v>
      </c>
      <c r="D41" s="40">
        <v>81.84615384615384</v>
      </c>
      <c r="E41">
        <v>80</v>
      </c>
    </row>
    <row r="42" spans="1:5" x14ac:dyDescent="0.25">
      <c r="A42">
        <v>5</v>
      </c>
      <c r="B42" t="s">
        <v>350</v>
      </c>
      <c r="C42" t="s">
        <v>348</v>
      </c>
      <c r="D42" s="40">
        <v>81.07692307692308</v>
      </c>
      <c r="E42">
        <v>81.5</v>
      </c>
    </row>
    <row r="43" spans="1:5" x14ac:dyDescent="0.25">
      <c r="A43">
        <v>6</v>
      </c>
      <c r="B43" t="s">
        <v>351</v>
      </c>
      <c r="C43" t="s">
        <v>348</v>
      </c>
      <c r="D43" s="40">
        <v>81.92307692307692</v>
      </c>
      <c r="E43">
        <v>79.5</v>
      </c>
    </row>
    <row r="44" spans="1:5" x14ac:dyDescent="0.25">
      <c r="A44">
        <v>7</v>
      </c>
      <c r="B44" t="s">
        <v>352</v>
      </c>
      <c r="C44" t="s">
        <v>348</v>
      </c>
      <c r="D44" s="40">
        <v>84.538461538461533</v>
      </c>
      <c r="E44">
        <v>80</v>
      </c>
    </row>
    <row r="45" spans="1:5" x14ac:dyDescent="0.25">
      <c r="A45">
        <v>8</v>
      </c>
      <c r="B45" t="s">
        <v>330</v>
      </c>
      <c r="C45" t="s">
        <v>348</v>
      </c>
      <c r="D45" s="40">
        <v>81.84615384615384</v>
      </c>
      <c r="E45">
        <v>80.5</v>
      </c>
    </row>
    <row r="46" spans="1:5" x14ac:dyDescent="0.25">
      <c r="A46">
        <v>9</v>
      </c>
      <c r="B46" t="s">
        <v>353</v>
      </c>
      <c r="C46" t="s">
        <v>348</v>
      </c>
      <c r="D46" s="40">
        <v>83.230769230769226</v>
      </c>
      <c r="E46">
        <v>84.25</v>
      </c>
    </row>
    <row r="47" spans="1:5" x14ac:dyDescent="0.25">
      <c r="A47">
        <v>10</v>
      </c>
      <c r="B47" t="s">
        <v>354</v>
      </c>
      <c r="C47" t="s">
        <v>348</v>
      </c>
      <c r="D47" s="40">
        <v>82.15384615384616</v>
      </c>
      <c r="E47">
        <v>84.25</v>
      </c>
    </row>
    <row r="48" spans="1:5" x14ac:dyDescent="0.25">
      <c r="A48">
        <v>11</v>
      </c>
      <c r="B48" t="s">
        <v>355</v>
      </c>
      <c r="C48" t="s">
        <v>348</v>
      </c>
      <c r="D48" s="40">
        <v>81</v>
      </c>
      <c r="E48">
        <v>82.5</v>
      </c>
    </row>
    <row r="49" spans="1:5" x14ac:dyDescent="0.25">
      <c r="A49">
        <v>12</v>
      </c>
      <c r="B49" t="s">
        <v>356</v>
      </c>
      <c r="C49" t="s">
        <v>348</v>
      </c>
      <c r="D49" s="40">
        <v>81.461538461538467</v>
      </c>
      <c r="E49">
        <v>80.5</v>
      </c>
    </row>
    <row r="50" spans="1:5" x14ac:dyDescent="0.25">
      <c r="A50">
        <v>13</v>
      </c>
      <c r="B50" t="s">
        <v>331</v>
      </c>
      <c r="C50" t="s">
        <v>348</v>
      </c>
      <c r="D50" s="40">
        <v>81.230769230769226</v>
      </c>
      <c r="E50">
        <v>81.5</v>
      </c>
    </row>
    <row r="51" spans="1:5" x14ac:dyDescent="0.25">
      <c r="A51">
        <v>14</v>
      </c>
      <c r="B51" t="s">
        <v>357</v>
      </c>
      <c r="C51" t="s">
        <v>348</v>
      </c>
      <c r="D51" s="40">
        <v>69.84615384615384</v>
      </c>
      <c r="E51">
        <v>85.5</v>
      </c>
    </row>
    <row r="52" spans="1:5" x14ac:dyDescent="0.25">
      <c r="A52">
        <v>15</v>
      </c>
      <c r="B52" t="s">
        <v>358</v>
      </c>
      <c r="C52" t="s">
        <v>348</v>
      </c>
      <c r="D52" s="40">
        <v>83.769230769230774</v>
      </c>
      <c r="E52">
        <v>83.25</v>
      </c>
    </row>
    <row r="53" spans="1:5" x14ac:dyDescent="0.25">
      <c r="A53">
        <v>16</v>
      </c>
      <c r="B53" t="s">
        <v>359</v>
      </c>
      <c r="C53" t="s">
        <v>348</v>
      </c>
      <c r="D53" s="40">
        <v>78.461538461538467</v>
      </c>
      <c r="E53">
        <v>83.75</v>
      </c>
    </row>
    <row r="54" spans="1:5" x14ac:dyDescent="0.25">
      <c r="A54">
        <v>17</v>
      </c>
      <c r="B54" t="s">
        <v>360</v>
      </c>
      <c r="C54" t="s">
        <v>348</v>
      </c>
      <c r="D54" s="40">
        <v>82.307692307692307</v>
      </c>
      <c r="E54">
        <v>80</v>
      </c>
    </row>
    <row r="55" spans="1:5" x14ac:dyDescent="0.25">
      <c r="A55">
        <v>18</v>
      </c>
      <c r="B55" t="s">
        <v>361</v>
      </c>
      <c r="C55" t="s">
        <v>348</v>
      </c>
      <c r="D55" s="40">
        <v>85.692307692307693</v>
      </c>
      <c r="E55">
        <v>85.25</v>
      </c>
    </row>
    <row r="56" spans="1:5" x14ac:dyDescent="0.25">
      <c r="A56">
        <v>19</v>
      </c>
      <c r="B56" t="s">
        <v>332</v>
      </c>
      <c r="C56" t="s">
        <v>348</v>
      </c>
      <c r="D56" s="40">
        <v>84.692307692307693</v>
      </c>
      <c r="E56">
        <v>79.25</v>
      </c>
    </row>
    <row r="57" spans="1:5" x14ac:dyDescent="0.25">
      <c r="A57">
        <v>20</v>
      </c>
      <c r="B57" t="s">
        <v>333</v>
      </c>
      <c r="C57" t="s">
        <v>348</v>
      </c>
      <c r="D57" s="40">
        <v>81.07692307692308</v>
      </c>
      <c r="E57">
        <v>82.5</v>
      </c>
    </row>
    <row r="58" spans="1:5" x14ac:dyDescent="0.25">
      <c r="A58">
        <v>21</v>
      </c>
      <c r="B58" t="s">
        <v>334</v>
      </c>
      <c r="C58" t="s">
        <v>348</v>
      </c>
      <c r="D58" s="40">
        <v>82.692307692307693</v>
      </c>
      <c r="E58">
        <v>80</v>
      </c>
    </row>
    <row r="59" spans="1:5" x14ac:dyDescent="0.25">
      <c r="A59">
        <v>22</v>
      </c>
      <c r="B59" t="s">
        <v>335</v>
      </c>
      <c r="C59" t="s">
        <v>348</v>
      </c>
      <c r="D59" s="40">
        <v>81.692307692307693</v>
      </c>
      <c r="E59">
        <v>80</v>
      </c>
    </row>
    <row r="60" spans="1:5" x14ac:dyDescent="0.25">
      <c r="A60">
        <v>23</v>
      </c>
      <c r="B60" t="s">
        <v>362</v>
      </c>
      <c r="C60" t="s">
        <v>348</v>
      </c>
      <c r="D60" s="40">
        <v>82.07692307692308</v>
      </c>
      <c r="E60">
        <v>84</v>
      </c>
    </row>
    <row r="61" spans="1:5" x14ac:dyDescent="0.25">
      <c r="A61">
        <v>24</v>
      </c>
      <c r="B61" t="s">
        <v>336</v>
      </c>
      <c r="C61" t="s">
        <v>348</v>
      </c>
      <c r="D61" s="40">
        <v>81.461538461538467</v>
      </c>
      <c r="E61">
        <v>80.5</v>
      </c>
    </row>
    <row r="62" spans="1:5" x14ac:dyDescent="0.25">
      <c r="A62">
        <v>25</v>
      </c>
      <c r="B62" t="s">
        <v>363</v>
      </c>
      <c r="C62" t="s">
        <v>348</v>
      </c>
      <c r="D62" s="40">
        <v>82.307692307692307</v>
      </c>
      <c r="E62">
        <v>81.5</v>
      </c>
    </row>
    <row r="63" spans="1:5" x14ac:dyDescent="0.25">
      <c r="A63">
        <v>26</v>
      </c>
      <c r="B63" t="s">
        <v>337</v>
      </c>
      <c r="C63" t="s">
        <v>348</v>
      </c>
      <c r="D63" s="40">
        <v>84.461538461538467</v>
      </c>
      <c r="E63">
        <v>82.75</v>
      </c>
    </row>
    <row r="64" spans="1:5" x14ac:dyDescent="0.25">
      <c r="A64">
        <v>27</v>
      </c>
      <c r="B64" t="s">
        <v>338</v>
      </c>
      <c r="C64" t="s">
        <v>348</v>
      </c>
      <c r="D64" s="40">
        <v>83.07692307692308</v>
      </c>
      <c r="E64">
        <v>76.5</v>
      </c>
    </row>
    <row r="65" spans="1:5" x14ac:dyDescent="0.25">
      <c r="A65">
        <v>28</v>
      </c>
      <c r="B65" t="s">
        <v>339</v>
      </c>
      <c r="C65" t="s">
        <v>348</v>
      </c>
      <c r="D65" s="40">
        <v>82.461538461538467</v>
      </c>
      <c r="E65">
        <v>81.5</v>
      </c>
    </row>
    <row r="66" spans="1:5" x14ac:dyDescent="0.25">
      <c r="A66">
        <v>29</v>
      </c>
      <c r="B66" t="s">
        <v>364</v>
      </c>
      <c r="C66" t="s">
        <v>348</v>
      </c>
      <c r="D66" s="40">
        <v>84.384615384615387</v>
      </c>
      <c r="E66">
        <v>78.5</v>
      </c>
    </row>
    <row r="67" spans="1:5" x14ac:dyDescent="0.25">
      <c r="A67">
        <v>30</v>
      </c>
      <c r="B67" t="s">
        <v>365</v>
      </c>
      <c r="C67" t="s">
        <v>348</v>
      </c>
      <c r="D67" s="40">
        <v>82.84615384615384</v>
      </c>
      <c r="E67">
        <v>82.5</v>
      </c>
    </row>
    <row r="68" spans="1:5" x14ac:dyDescent="0.25">
      <c r="A68">
        <v>31</v>
      </c>
      <c r="B68" t="s">
        <v>366</v>
      </c>
      <c r="C68" t="s">
        <v>348</v>
      </c>
      <c r="D68" s="40">
        <v>82.15384615384616</v>
      </c>
      <c r="E68">
        <v>81.5</v>
      </c>
    </row>
    <row r="69" spans="1:5" x14ac:dyDescent="0.25">
      <c r="A69">
        <v>32</v>
      </c>
      <c r="B69" t="s">
        <v>367</v>
      </c>
      <c r="C69" t="s">
        <v>348</v>
      </c>
      <c r="D69" s="40">
        <v>82.92307692307692</v>
      </c>
      <c r="E69">
        <v>80.5</v>
      </c>
    </row>
    <row r="70" spans="1:5" x14ac:dyDescent="0.25">
      <c r="A70">
        <v>33</v>
      </c>
      <c r="B70" t="s">
        <v>368</v>
      </c>
      <c r="C70" t="s">
        <v>348</v>
      </c>
      <c r="D70" s="40">
        <v>83.230769230769226</v>
      </c>
      <c r="E70">
        <v>82.5</v>
      </c>
    </row>
    <row r="71" spans="1:5" x14ac:dyDescent="0.25">
      <c r="A71">
        <v>34</v>
      </c>
      <c r="B71" t="s">
        <v>369</v>
      </c>
      <c r="C71" t="s">
        <v>348</v>
      </c>
      <c r="D71" s="40">
        <v>83.769230769230774</v>
      </c>
      <c r="E71">
        <v>80</v>
      </c>
    </row>
    <row r="72" spans="1:5" x14ac:dyDescent="0.25">
      <c r="A72">
        <v>35</v>
      </c>
      <c r="B72" t="s">
        <v>340</v>
      </c>
      <c r="C72" t="s">
        <v>348</v>
      </c>
      <c r="D72" s="40">
        <v>81.538461538461533</v>
      </c>
      <c r="E72">
        <v>85.25</v>
      </c>
    </row>
    <row r="73" spans="1:5" x14ac:dyDescent="0.25">
      <c r="A73">
        <v>36</v>
      </c>
      <c r="B73" t="s">
        <v>341</v>
      </c>
      <c r="C73" t="s">
        <v>348</v>
      </c>
      <c r="D73" s="40">
        <v>82.230769230769226</v>
      </c>
      <c r="E73">
        <v>81.5</v>
      </c>
    </row>
    <row r="74" spans="1:5" x14ac:dyDescent="0.25">
      <c r="A74">
        <v>1</v>
      </c>
      <c r="B74" t="s">
        <v>370</v>
      </c>
      <c r="C74" t="s">
        <v>371</v>
      </c>
      <c r="D74" s="40">
        <v>82.307692309999993</v>
      </c>
      <c r="E74">
        <v>81.5</v>
      </c>
    </row>
    <row r="75" spans="1:5" x14ac:dyDescent="0.25">
      <c r="A75">
        <v>2</v>
      </c>
      <c r="B75" t="s">
        <v>372</v>
      </c>
      <c r="C75" t="s">
        <v>371</v>
      </c>
      <c r="D75" s="40">
        <v>85.46153846</v>
      </c>
      <c r="E75">
        <v>76.5</v>
      </c>
    </row>
    <row r="76" spans="1:5" x14ac:dyDescent="0.25">
      <c r="A76">
        <v>3</v>
      </c>
      <c r="B76" t="s">
        <v>373</v>
      </c>
      <c r="C76" t="s">
        <v>371</v>
      </c>
      <c r="D76" s="40">
        <v>84.92307692</v>
      </c>
      <c r="E76">
        <v>76.5</v>
      </c>
    </row>
    <row r="77" spans="1:5" x14ac:dyDescent="0.25">
      <c r="A77">
        <v>4</v>
      </c>
      <c r="B77" t="s">
        <v>374</v>
      </c>
      <c r="C77" t="s">
        <v>371</v>
      </c>
      <c r="D77" s="40">
        <v>83.230769230000007</v>
      </c>
      <c r="E77">
        <v>76.5</v>
      </c>
    </row>
    <row r="78" spans="1:5" x14ac:dyDescent="0.25">
      <c r="A78">
        <v>5</v>
      </c>
      <c r="B78" t="s">
        <v>375</v>
      </c>
      <c r="C78" t="s">
        <v>371</v>
      </c>
      <c r="D78" s="40">
        <v>85.07692308</v>
      </c>
      <c r="E78">
        <v>83.5</v>
      </c>
    </row>
    <row r="79" spans="1:5" x14ac:dyDescent="0.25">
      <c r="A79">
        <v>6</v>
      </c>
      <c r="B79" t="s">
        <v>376</v>
      </c>
      <c r="C79" t="s">
        <v>371</v>
      </c>
      <c r="D79" s="40">
        <v>85.53846154</v>
      </c>
      <c r="E79">
        <v>85</v>
      </c>
    </row>
    <row r="80" spans="1:5" x14ac:dyDescent="0.25">
      <c r="A80">
        <v>7</v>
      </c>
      <c r="B80" t="s">
        <v>377</v>
      </c>
      <c r="C80" t="s">
        <v>371</v>
      </c>
      <c r="D80" s="40">
        <v>84.230769230000007</v>
      </c>
      <c r="E80">
        <v>76.5</v>
      </c>
    </row>
    <row r="81" spans="1:5" x14ac:dyDescent="0.25">
      <c r="A81">
        <v>8</v>
      </c>
      <c r="B81" t="s">
        <v>378</v>
      </c>
      <c r="C81" t="s">
        <v>371</v>
      </c>
      <c r="D81" s="40">
        <v>86.307692309999993</v>
      </c>
      <c r="E81">
        <v>76.5</v>
      </c>
    </row>
    <row r="82" spans="1:5" x14ac:dyDescent="0.25">
      <c r="A82">
        <v>9</v>
      </c>
      <c r="B82" t="s">
        <v>379</v>
      </c>
      <c r="C82" t="s">
        <v>371</v>
      </c>
      <c r="D82" s="40">
        <v>84.61538462</v>
      </c>
      <c r="E82">
        <v>81.5</v>
      </c>
    </row>
    <row r="83" spans="1:5" x14ac:dyDescent="0.25">
      <c r="A83">
        <v>10</v>
      </c>
      <c r="B83" t="s">
        <v>380</v>
      </c>
      <c r="C83" t="s">
        <v>371</v>
      </c>
      <c r="D83" s="40">
        <v>83.692307690000007</v>
      </c>
      <c r="E83">
        <v>77.5</v>
      </c>
    </row>
    <row r="84" spans="1:5" x14ac:dyDescent="0.25">
      <c r="A84">
        <v>11</v>
      </c>
      <c r="B84" t="s">
        <v>381</v>
      </c>
      <c r="C84" t="s">
        <v>371</v>
      </c>
      <c r="D84" s="40">
        <v>86</v>
      </c>
      <c r="E84">
        <v>76.5</v>
      </c>
    </row>
    <row r="85" spans="1:5" x14ac:dyDescent="0.25">
      <c r="A85">
        <v>12</v>
      </c>
      <c r="B85" t="s">
        <v>382</v>
      </c>
      <c r="C85" t="s">
        <v>371</v>
      </c>
      <c r="D85" s="40">
        <v>84.153846150000007</v>
      </c>
      <c r="E85">
        <v>81.5</v>
      </c>
    </row>
    <row r="86" spans="1:5" x14ac:dyDescent="0.25">
      <c r="A86">
        <v>13</v>
      </c>
      <c r="B86" t="s">
        <v>383</v>
      </c>
      <c r="C86" t="s">
        <v>371</v>
      </c>
      <c r="D86" s="40">
        <v>76.92307692</v>
      </c>
      <c r="E86">
        <v>77.25</v>
      </c>
    </row>
    <row r="87" spans="1:5" x14ac:dyDescent="0.25">
      <c r="A87">
        <v>14</v>
      </c>
      <c r="B87" t="s">
        <v>384</v>
      </c>
      <c r="C87" t="s">
        <v>371</v>
      </c>
      <c r="D87" s="40">
        <v>83.92307692</v>
      </c>
      <c r="E87">
        <v>80.25</v>
      </c>
    </row>
    <row r="88" spans="1:5" x14ac:dyDescent="0.25">
      <c r="A88">
        <v>15</v>
      </c>
      <c r="B88" t="s">
        <v>385</v>
      </c>
      <c r="C88" t="s">
        <v>371</v>
      </c>
      <c r="D88" s="40">
        <v>86.153846150000007</v>
      </c>
      <c r="E88">
        <v>81.5</v>
      </c>
    </row>
    <row r="89" spans="1:5" x14ac:dyDescent="0.25">
      <c r="A89">
        <v>16</v>
      </c>
      <c r="B89" t="s">
        <v>386</v>
      </c>
      <c r="C89" t="s">
        <v>371</v>
      </c>
      <c r="D89" s="40">
        <v>85.307692309999993</v>
      </c>
      <c r="E89">
        <v>77.5</v>
      </c>
    </row>
    <row r="90" spans="1:5" x14ac:dyDescent="0.25">
      <c r="A90">
        <v>17</v>
      </c>
      <c r="B90" t="s">
        <v>387</v>
      </c>
      <c r="C90" t="s">
        <v>371</v>
      </c>
      <c r="D90" s="40">
        <v>84.46153846</v>
      </c>
      <c r="E90">
        <v>81</v>
      </c>
    </row>
    <row r="91" spans="1:5" x14ac:dyDescent="0.25">
      <c r="A91">
        <v>18</v>
      </c>
      <c r="B91" t="s">
        <v>388</v>
      </c>
      <c r="C91" t="s">
        <v>371</v>
      </c>
      <c r="D91" s="40">
        <v>86.153846150000007</v>
      </c>
      <c r="E91">
        <v>77.5</v>
      </c>
    </row>
    <row r="92" spans="1:5" x14ac:dyDescent="0.25">
      <c r="A92">
        <v>19</v>
      </c>
      <c r="B92" t="s">
        <v>389</v>
      </c>
      <c r="C92" t="s">
        <v>371</v>
      </c>
      <c r="D92" s="40">
        <v>85.846153849999993</v>
      </c>
      <c r="E92">
        <v>83.25</v>
      </c>
    </row>
    <row r="93" spans="1:5" x14ac:dyDescent="0.25">
      <c r="A93">
        <v>20</v>
      </c>
      <c r="B93" t="s">
        <v>390</v>
      </c>
      <c r="C93" t="s">
        <v>371</v>
      </c>
      <c r="D93" s="40">
        <v>83.07692308</v>
      </c>
      <c r="E93">
        <v>80.75</v>
      </c>
    </row>
    <row r="94" spans="1:5" x14ac:dyDescent="0.25">
      <c r="A94">
        <v>21</v>
      </c>
      <c r="B94" t="s">
        <v>391</v>
      </c>
      <c r="C94" t="s">
        <v>371</v>
      </c>
      <c r="D94" s="40">
        <v>83.230769230000007</v>
      </c>
      <c r="E94">
        <v>81.25</v>
      </c>
    </row>
    <row r="95" spans="1:5" x14ac:dyDescent="0.25">
      <c r="A95">
        <v>22</v>
      </c>
      <c r="B95" t="s">
        <v>392</v>
      </c>
      <c r="C95" t="s">
        <v>371</v>
      </c>
      <c r="D95" s="40">
        <v>84.153846150000007</v>
      </c>
      <c r="E95">
        <v>80.5</v>
      </c>
    </row>
    <row r="96" spans="1:5" x14ac:dyDescent="0.25">
      <c r="A96">
        <v>23</v>
      </c>
      <c r="B96" t="s">
        <v>393</v>
      </c>
      <c r="C96" t="s">
        <v>371</v>
      </c>
      <c r="D96" s="40">
        <v>83.92307692</v>
      </c>
      <c r="E96">
        <v>81</v>
      </c>
    </row>
    <row r="97" spans="1:5" x14ac:dyDescent="0.25">
      <c r="A97">
        <v>24</v>
      </c>
      <c r="B97" t="s">
        <v>394</v>
      </c>
      <c r="C97" t="s">
        <v>371</v>
      </c>
      <c r="D97" s="40">
        <v>86</v>
      </c>
      <c r="E97">
        <v>85.25</v>
      </c>
    </row>
    <row r="98" spans="1:5" x14ac:dyDescent="0.25">
      <c r="A98">
        <v>25</v>
      </c>
      <c r="B98" t="s">
        <v>395</v>
      </c>
      <c r="C98" t="s">
        <v>371</v>
      </c>
      <c r="D98" s="40">
        <v>86.38461538</v>
      </c>
      <c r="E98">
        <v>80.5</v>
      </c>
    </row>
    <row r="99" spans="1:5" x14ac:dyDescent="0.25">
      <c r="A99">
        <v>26</v>
      </c>
      <c r="B99" t="s">
        <v>396</v>
      </c>
      <c r="C99" t="s">
        <v>371</v>
      </c>
      <c r="D99" s="40">
        <v>83.92307692</v>
      </c>
      <c r="E99">
        <v>85</v>
      </c>
    </row>
    <row r="100" spans="1:5" x14ac:dyDescent="0.25">
      <c r="A100">
        <v>27</v>
      </c>
      <c r="B100" t="s">
        <v>397</v>
      </c>
      <c r="C100" t="s">
        <v>371</v>
      </c>
      <c r="D100" s="40">
        <v>84.846153849999993</v>
      </c>
      <c r="E100">
        <v>80.25</v>
      </c>
    </row>
    <row r="101" spans="1:5" x14ac:dyDescent="0.25">
      <c r="A101">
        <v>28</v>
      </c>
      <c r="B101" t="s">
        <v>398</v>
      </c>
      <c r="C101" t="s">
        <v>371</v>
      </c>
      <c r="D101" s="40">
        <v>84.92307692</v>
      </c>
      <c r="E101">
        <v>87.75</v>
      </c>
    </row>
    <row r="102" spans="1:5" x14ac:dyDescent="0.25">
      <c r="A102">
        <v>29</v>
      </c>
      <c r="B102" t="s">
        <v>399</v>
      </c>
      <c r="C102" t="s">
        <v>371</v>
      </c>
      <c r="D102" s="40">
        <v>85</v>
      </c>
      <c r="E102">
        <v>85</v>
      </c>
    </row>
    <row r="103" spans="1:5" x14ac:dyDescent="0.25">
      <c r="A103">
        <v>30</v>
      </c>
      <c r="B103" t="s">
        <v>400</v>
      </c>
      <c r="C103" t="s">
        <v>371</v>
      </c>
      <c r="D103" s="40">
        <v>84</v>
      </c>
      <c r="E103">
        <v>80</v>
      </c>
    </row>
    <row r="104" spans="1:5" x14ac:dyDescent="0.25">
      <c r="A104">
        <v>31</v>
      </c>
      <c r="B104" t="s">
        <v>401</v>
      </c>
      <c r="C104" t="s">
        <v>371</v>
      </c>
      <c r="D104" s="40">
        <v>83.61538462</v>
      </c>
      <c r="E104">
        <v>84.5</v>
      </c>
    </row>
    <row r="105" spans="1:5" x14ac:dyDescent="0.25">
      <c r="A105">
        <v>32</v>
      </c>
      <c r="B105" t="s">
        <v>402</v>
      </c>
      <c r="C105" t="s">
        <v>371</v>
      </c>
      <c r="D105" s="40">
        <v>82.61538462</v>
      </c>
      <c r="E105">
        <v>84.5</v>
      </c>
    </row>
    <row r="106" spans="1:5" x14ac:dyDescent="0.25">
      <c r="A106">
        <v>33</v>
      </c>
      <c r="B106" t="s">
        <v>403</v>
      </c>
      <c r="C106" t="s">
        <v>371</v>
      </c>
      <c r="D106" s="40">
        <v>85.46153846</v>
      </c>
      <c r="E106">
        <v>77.5</v>
      </c>
    </row>
    <row r="107" spans="1:5" x14ac:dyDescent="0.25">
      <c r="A107">
        <v>34</v>
      </c>
      <c r="B107" t="s">
        <v>404</v>
      </c>
      <c r="C107" t="s">
        <v>371</v>
      </c>
      <c r="D107" s="40">
        <v>83.769230769999993</v>
      </c>
      <c r="E107">
        <v>77.5</v>
      </c>
    </row>
    <row r="108" spans="1:5" x14ac:dyDescent="0.25">
      <c r="A108">
        <v>35</v>
      </c>
      <c r="B108" t="s">
        <v>405</v>
      </c>
      <c r="C108" t="s">
        <v>371</v>
      </c>
      <c r="D108" s="40">
        <v>85.92307692</v>
      </c>
      <c r="E108">
        <v>86.5</v>
      </c>
    </row>
    <row r="109" spans="1:5" x14ac:dyDescent="0.25">
      <c r="A109">
        <v>36</v>
      </c>
      <c r="B109" t="s">
        <v>406</v>
      </c>
      <c r="C109" t="s">
        <v>371</v>
      </c>
      <c r="D109" s="40">
        <v>87.38461538</v>
      </c>
      <c r="E109">
        <v>81</v>
      </c>
    </row>
    <row r="110" spans="1:5" x14ac:dyDescent="0.25">
      <c r="A110">
        <v>1</v>
      </c>
      <c r="B110" t="s">
        <v>407</v>
      </c>
      <c r="C110" t="s">
        <v>408</v>
      </c>
      <c r="D110" s="40">
        <v>82</v>
      </c>
      <c r="E110">
        <v>80.5</v>
      </c>
    </row>
    <row r="111" spans="1:5" x14ac:dyDescent="0.25">
      <c r="A111">
        <v>2</v>
      </c>
      <c r="B111" t="s">
        <v>409</v>
      </c>
      <c r="C111" t="s">
        <v>408</v>
      </c>
      <c r="D111" s="40">
        <v>84.384615384615387</v>
      </c>
      <c r="E111">
        <v>82.5</v>
      </c>
    </row>
    <row r="112" spans="1:5" x14ac:dyDescent="0.25">
      <c r="A112">
        <v>3</v>
      </c>
      <c r="B112" t="s">
        <v>410</v>
      </c>
      <c r="C112" t="s">
        <v>408</v>
      </c>
      <c r="D112" s="40">
        <v>84.07692307692308</v>
      </c>
      <c r="E112">
        <v>81.5</v>
      </c>
    </row>
    <row r="113" spans="1:5" x14ac:dyDescent="0.25">
      <c r="A113">
        <v>4</v>
      </c>
      <c r="B113" t="s">
        <v>411</v>
      </c>
      <c r="C113" t="s">
        <v>408</v>
      </c>
      <c r="D113" s="40">
        <v>82.230769230769226</v>
      </c>
      <c r="E113">
        <v>78.5</v>
      </c>
    </row>
    <row r="114" spans="1:5" x14ac:dyDescent="0.25">
      <c r="A114">
        <v>5</v>
      </c>
      <c r="B114" t="s">
        <v>412</v>
      </c>
      <c r="C114" t="s">
        <v>408</v>
      </c>
      <c r="D114" s="40">
        <v>82.769230769230774</v>
      </c>
      <c r="E114">
        <v>84.5</v>
      </c>
    </row>
    <row r="115" spans="1:5" x14ac:dyDescent="0.25">
      <c r="A115">
        <v>6</v>
      </c>
      <c r="B115" t="s">
        <v>413</v>
      </c>
      <c r="C115" t="s">
        <v>408</v>
      </c>
      <c r="D115" s="40">
        <v>81.307692307692307</v>
      </c>
      <c r="E115">
        <v>81.5</v>
      </c>
    </row>
    <row r="116" spans="1:5" x14ac:dyDescent="0.25">
      <c r="A116">
        <v>7</v>
      </c>
      <c r="B116" t="s">
        <v>65</v>
      </c>
      <c r="C116" t="s">
        <v>408</v>
      </c>
      <c r="D116" s="40">
        <v>82.307692307692307</v>
      </c>
      <c r="E116">
        <v>81.5</v>
      </c>
    </row>
    <row r="117" spans="1:5" x14ac:dyDescent="0.25">
      <c r="A117">
        <v>8</v>
      </c>
      <c r="B117" t="s">
        <v>414</v>
      </c>
      <c r="C117" t="s">
        <v>408</v>
      </c>
      <c r="D117" s="40">
        <v>81.538461538461533</v>
      </c>
      <c r="E117">
        <v>79.5</v>
      </c>
    </row>
    <row r="118" spans="1:5" x14ac:dyDescent="0.25">
      <c r="A118">
        <v>9</v>
      </c>
      <c r="B118" t="s">
        <v>415</v>
      </c>
      <c r="C118" t="s">
        <v>408</v>
      </c>
      <c r="D118" s="40">
        <v>82.230769230769226</v>
      </c>
      <c r="E118">
        <v>77.5</v>
      </c>
    </row>
    <row r="119" spans="1:5" x14ac:dyDescent="0.25">
      <c r="A119">
        <v>10</v>
      </c>
      <c r="B119" t="s">
        <v>416</v>
      </c>
      <c r="C119" t="s">
        <v>408</v>
      </c>
      <c r="D119" s="40">
        <v>82.538461538461533</v>
      </c>
      <c r="E119">
        <v>80.5</v>
      </c>
    </row>
    <row r="120" spans="1:5" x14ac:dyDescent="0.25">
      <c r="A120">
        <v>11</v>
      </c>
      <c r="B120" t="s">
        <v>417</v>
      </c>
      <c r="C120" t="s">
        <v>408</v>
      </c>
      <c r="D120" s="40">
        <v>82.384615384615387</v>
      </c>
      <c r="E120">
        <v>80</v>
      </c>
    </row>
    <row r="121" spans="1:5" x14ac:dyDescent="0.25">
      <c r="A121">
        <v>12</v>
      </c>
      <c r="B121" t="s">
        <v>418</v>
      </c>
      <c r="C121" t="s">
        <v>408</v>
      </c>
      <c r="D121" s="40">
        <v>82.92307692307692</v>
      </c>
      <c r="E121">
        <v>80.75</v>
      </c>
    </row>
    <row r="122" spans="1:5" x14ac:dyDescent="0.25">
      <c r="A122">
        <v>13</v>
      </c>
      <c r="B122" t="s">
        <v>419</v>
      </c>
      <c r="C122" t="s">
        <v>408</v>
      </c>
      <c r="D122" s="40">
        <v>82.692307692307693</v>
      </c>
      <c r="E122">
        <v>81.25</v>
      </c>
    </row>
    <row r="123" spans="1:5" x14ac:dyDescent="0.25">
      <c r="A123">
        <v>14</v>
      </c>
      <c r="B123" t="s">
        <v>420</v>
      </c>
      <c r="C123" t="s">
        <v>408</v>
      </c>
      <c r="D123" s="40">
        <v>83.461538461538467</v>
      </c>
      <c r="E123">
        <v>84</v>
      </c>
    </row>
    <row r="124" spans="1:5" x14ac:dyDescent="0.25">
      <c r="A124">
        <v>15</v>
      </c>
      <c r="B124" t="s">
        <v>421</v>
      </c>
      <c r="C124" t="s">
        <v>408</v>
      </c>
      <c r="D124" s="40">
        <v>83.07692307692308</v>
      </c>
      <c r="E124">
        <v>79.5</v>
      </c>
    </row>
    <row r="125" spans="1:5" x14ac:dyDescent="0.25">
      <c r="A125">
        <v>16</v>
      </c>
      <c r="B125" t="s">
        <v>422</v>
      </c>
      <c r="C125" t="s">
        <v>408</v>
      </c>
      <c r="D125" s="40">
        <v>80.615384615384613</v>
      </c>
      <c r="E125">
        <v>84</v>
      </c>
    </row>
    <row r="126" spans="1:5" x14ac:dyDescent="0.25">
      <c r="A126">
        <v>17</v>
      </c>
      <c r="B126" t="s">
        <v>423</v>
      </c>
      <c r="C126" t="s">
        <v>408</v>
      </c>
      <c r="D126" s="40">
        <v>82.15384615384616</v>
      </c>
      <c r="E126">
        <v>79.5</v>
      </c>
    </row>
    <row r="127" spans="1:5" x14ac:dyDescent="0.25">
      <c r="A127">
        <v>18</v>
      </c>
      <c r="B127" t="s">
        <v>424</v>
      </c>
      <c r="C127" t="s">
        <v>408</v>
      </c>
      <c r="D127" s="40">
        <v>82</v>
      </c>
      <c r="E127">
        <v>81.5</v>
      </c>
    </row>
    <row r="128" spans="1:5" x14ac:dyDescent="0.25">
      <c r="A128">
        <v>19</v>
      </c>
      <c r="B128" t="s">
        <v>425</v>
      </c>
      <c r="C128" t="s">
        <v>408</v>
      </c>
      <c r="D128" s="40">
        <v>72.84615384615384</v>
      </c>
      <c r="E128">
        <v>62</v>
      </c>
    </row>
    <row r="129" spans="1:5" x14ac:dyDescent="0.25">
      <c r="A129">
        <v>20</v>
      </c>
      <c r="B129" t="s">
        <v>426</v>
      </c>
      <c r="C129" t="s">
        <v>408</v>
      </c>
      <c r="D129" s="40">
        <v>80.769230769230774</v>
      </c>
      <c r="E129">
        <v>83</v>
      </c>
    </row>
    <row r="130" spans="1:5" x14ac:dyDescent="0.25">
      <c r="A130">
        <v>21</v>
      </c>
      <c r="B130" t="s">
        <v>427</v>
      </c>
      <c r="C130" t="s">
        <v>408</v>
      </c>
      <c r="D130" s="40">
        <v>82.538461538461533</v>
      </c>
      <c r="E130">
        <v>82.5</v>
      </c>
    </row>
    <row r="131" spans="1:5" x14ac:dyDescent="0.25">
      <c r="A131">
        <v>22</v>
      </c>
      <c r="B131" t="s">
        <v>428</v>
      </c>
      <c r="C131" t="s">
        <v>408</v>
      </c>
      <c r="D131" s="40">
        <v>84.615384615384613</v>
      </c>
      <c r="E131">
        <v>80.5</v>
      </c>
    </row>
    <row r="132" spans="1:5" x14ac:dyDescent="0.25">
      <c r="A132">
        <v>23</v>
      </c>
      <c r="B132" t="s">
        <v>429</v>
      </c>
      <c r="C132" t="s">
        <v>408</v>
      </c>
      <c r="D132" s="40">
        <v>82.230769230769226</v>
      </c>
      <c r="E132">
        <v>81.5</v>
      </c>
    </row>
    <row r="133" spans="1:5" x14ac:dyDescent="0.25">
      <c r="A133">
        <v>24</v>
      </c>
      <c r="B133" t="s">
        <v>88</v>
      </c>
      <c r="C133" t="s">
        <v>408</v>
      </c>
      <c r="D133" s="40">
        <v>84.769230769230774</v>
      </c>
      <c r="E133">
        <v>81.5</v>
      </c>
    </row>
    <row r="134" spans="1:5" x14ac:dyDescent="0.25">
      <c r="A134">
        <v>25</v>
      </c>
      <c r="B134" t="s">
        <v>430</v>
      </c>
      <c r="C134" t="s">
        <v>408</v>
      </c>
      <c r="D134" s="40">
        <v>84.230769230769226</v>
      </c>
      <c r="E134">
        <v>80.5</v>
      </c>
    </row>
    <row r="135" spans="1:5" x14ac:dyDescent="0.25">
      <c r="A135">
        <v>26</v>
      </c>
      <c r="B135" t="s">
        <v>431</v>
      </c>
      <c r="C135" t="s">
        <v>408</v>
      </c>
      <c r="D135" s="40">
        <v>83.615384615384613</v>
      </c>
      <c r="E135">
        <v>81.5</v>
      </c>
    </row>
    <row r="136" spans="1:5" x14ac:dyDescent="0.25">
      <c r="A136">
        <v>27</v>
      </c>
      <c r="B136" t="s">
        <v>432</v>
      </c>
      <c r="C136" t="s">
        <v>408</v>
      </c>
      <c r="D136" s="40">
        <v>81.538461538461533</v>
      </c>
      <c r="E136">
        <v>84.5</v>
      </c>
    </row>
    <row r="137" spans="1:5" x14ac:dyDescent="0.25">
      <c r="A137">
        <v>28</v>
      </c>
      <c r="B137" t="s">
        <v>433</v>
      </c>
      <c r="C137" t="s">
        <v>408</v>
      </c>
      <c r="D137" s="40">
        <v>81.07692307692308</v>
      </c>
      <c r="E137">
        <v>82</v>
      </c>
    </row>
    <row r="138" spans="1:5" x14ac:dyDescent="0.25">
      <c r="A138">
        <v>29</v>
      </c>
      <c r="B138" t="s">
        <v>434</v>
      </c>
      <c r="C138" t="s">
        <v>408</v>
      </c>
      <c r="D138" s="40">
        <v>83.615384615384613</v>
      </c>
      <c r="E138">
        <v>81.5</v>
      </c>
    </row>
    <row r="139" spans="1:5" x14ac:dyDescent="0.25">
      <c r="A139">
        <v>30</v>
      </c>
      <c r="B139" t="s">
        <v>435</v>
      </c>
      <c r="C139" t="s">
        <v>408</v>
      </c>
      <c r="D139" s="40">
        <v>80.92307692307692</v>
      </c>
      <c r="E139">
        <v>81.5</v>
      </c>
    </row>
    <row r="140" spans="1:5" x14ac:dyDescent="0.25">
      <c r="A140">
        <v>31</v>
      </c>
      <c r="B140" t="s">
        <v>85</v>
      </c>
      <c r="C140" t="s">
        <v>408</v>
      </c>
      <c r="D140" s="40">
        <v>81.538461538461533</v>
      </c>
      <c r="E140">
        <v>81</v>
      </c>
    </row>
    <row r="141" spans="1:5" x14ac:dyDescent="0.25">
      <c r="A141">
        <v>32</v>
      </c>
      <c r="B141" t="s">
        <v>436</v>
      </c>
      <c r="C141" t="s">
        <v>408</v>
      </c>
      <c r="D141" s="40">
        <v>82</v>
      </c>
      <c r="E141">
        <v>80.75</v>
      </c>
    </row>
    <row r="142" spans="1:5" x14ac:dyDescent="0.25">
      <c r="A142">
        <v>33</v>
      </c>
      <c r="B142" t="s">
        <v>437</v>
      </c>
      <c r="C142" t="s">
        <v>408</v>
      </c>
      <c r="D142" s="40">
        <v>83.307692307692307</v>
      </c>
      <c r="E142">
        <v>82.5</v>
      </c>
    </row>
    <row r="143" spans="1:5" x14ac:dyDescent="0.25">
      <c r="A143">
        <v>34</v>
      </c>
      <c r="B143" t="s">
        <v>438</v>
      </c>
      <c r="C143" t="s">
        <v>408</v>
      </c>
      <c r="D143" s="40">
        <v>85.307692307692307</v>
      </c>
      <c r="E143">
        <v>80.5</v>
      </c>
    </row>
    <row r="144" spans="1:5" x14ac:dyDescent="0.25">
      <c r="A144">
        <v>35</v>
      </c>
      <c r="B144" t="s">
        <v>439</v>
      </c>
      <c r="C144" t="s">
        <v>408</v>
      </c>
      <c r="D144" s="40">
        <v>84.07692307692308</v>
      </c>
      <c r="E144">
        <v>83.5</v>
      </c>
    </row>
    <row r="145" spans="1:5" x14ac:dyDescent="0.25">
      <c r="A145">
        <v>1</v>
      </c>
      <c r="B145" t="s">
        <v>440</v>
      </c>
      <c r="C145" t="s">
        <v>153</v>
      </c>
      <c r="D145" s="40">
        <v>82.84615384615384</v>
      </c>
      <c r="E145">
        <v>81.75</v>
      </c>
    </row>
    <row r="146" spans="1:5" x14ac:dyDescent="0.25">
      <c r="A146">
        <v>2</v>
      </c>
      <c r="B146" t="s">
        <v>441</v>
      </c>
      <c r="C146" t="s">
        <v>153</v>
      </c>
      <c r="D146" s="40">
        <v>83.92307692307692</v>
      </c>
      <c r="E146">
        <v>80.5</v>
      </c>
    </row>
    <row r="147" spans="1:5" x14ac:dyDescent="0.25">
      <c r="A147">
        <v>3</v>
      </c>
      <c r="B147" t="s">
        <v>442</v>
      </c>
      <c r="C147" t="s">
        <v>153</v>
      </c>
      <c r="D147" s="40">
        <v>85</v>
      </c>
      <c r="E147">
        <v>82.5</v>
      </c>
    </row>
    <row r="148" spans="1:5" x14ac:dyDescent="0.25">
      <c r="A148">
        <v>4</v>
      </c>
      <c r="B148" t="s">
        <v>443</v>
      </c>
      <c r="C148" t="s">
        <v>153</v>
      </c>
      <c r="D148" s="40">
        <v>84.384615384615387</v>
      </c>
      <c r="E148">
        <v>85.5</v>
      </c>
    </row>
    <row r="149" spans="1:5" x14ac:dyDescent="0.25">
      <c r="A149">
        <v>5</v>
      </c>
      <c r="B149" t="s">
        <v>444</v>
      </c>
      <c r="C149" t="s">
        <v>153</v>
      </c>
      <c r="D149" s="40">
        <v>83.615384615384613</v>
      </c>
      <c r="E149">
        <v>83.25</v>
      </c>
    </row>
    <row r="150" spans="1:5" x14ac:dyDescent="0.25">
      <c r="A150">
        <v>6</v>
      </c>
      <c r="B150" t="s">
        <v>445</v>
      </c>
      <c r="C150" t="s">
        <v>153</v>
      </c>
      <c r="D150" s="40">
        <v>77.15384615384616</v>
      </c>
      <c r="E150">
        <v>88</v>
      </c>
    </row>
    <row r="151" spans="1:5" x14ac:dyDescent="0.25">
      <c r="A151">
        <v>7</v>
      </c>
      <c r="B151" t="s">
        <v>446</v>
      </c>
      <c r="C151" t="s">
        <v>153</v>
      </c>
      <c r="D151" s="40">
        <v>83.92307692307692</v>
      </c>
      <c r="E151">
        <v>82.5</v>
      </c>
    </row>
    <row r="152" spans="1:5" x14ac:dyDescent="0.25">
      <c r="A152">
        <v>8</v>
      </c>
      <c r="B152" t="s">
        <v>447</v>
      </c>
      <c r="C152" t="s">
        <v>153</v>
      </c>
      <c r="D152" s="40">
        <v>82.307692307692307</v>
      </c>
      <c r="E152">
        <v>83.5</v>
      </c>
    </row>
    <row r="153" spans="1:5" x14ac:dyDescent="0.25">
      <c r="A153">
        <v>9</v>
      </c>
      <c r="B153" t="s">
        <v>448</v>
      </c>
      <c r="C153" t="s">
        <v>153</v>
      </c>
      <c r="D153" s="40">
        <v>82.538461538461533</v>
      </c>
      <c r="E153">
        <v>83.5</v>
      </c>
    </row>
    <row r="154" spans="1:5" x14ac:dyDescent="0.25">
      <c r="A154">
        <v>10</v>
      </c>
      <c r="B154" t="s">
        <v>449</v>
      </c>
      <c r="C154" t="s">
        <v>153</v>
      </c>
      <c r="D154" s="40">
        <v>83.307692307692307</v>
      </c>
      <c r="E154">
        <v>80.5</v>
      </c>
    </row>
    <row r="155" spans="1:5" x14ac:dyDescent="0.25">
      <c r="A155">
        <v>11</v>
      </c>
      <c r="B155" t="s">
        <v>450</v>
      </c>
      <c r="C155" t="s">
        <v>153</v>
      </c>
      <c r="D155" s="40">
        <v>83.07692307692308</v>
      </c>
      <c r="E155">
        <v>81.5</v>
      </c>
    </row>
    <row r="156" spans="1:5" x14ac:dyDescent="0.25">
      <c r="A156">
        <v>12</v>
      </c>
      <c r="B156" t="s">
        <v>451</v>
      </c>
      <c r="C156" t="s">
        <v>153</v>
      </c>
      <c r="D156" s="40">
        <v>82.07692307692308</v>
      </c>
      <c r="E156">
        <v>87.5</v>
      </c>
    </row>
    <row r="157" spans="1:5" x14ac:dyDescent="0.25">
      <c r="A157">
        <v>13</v>
      </c>
      <c r="B157" t="s">
        <v>452</v>
      </c>
      <c r="C157" t="s">
        <v>153</v>
      </c>
      <c r="D157" s="40">
        <v>84.384615384615387</v>
      </c>
      <c r="E157">
        <v>80.5</v>
      </c>
    </row>
    <row r="158" spans="1:5" x14ac:dyDescent="0.25">
      <c r="A158">
        <v>14</v>
      </c>
      <c r="B158" t="s">
        <v>453</v>
      </c>
      <c r="C158" t="s">
        <v>153</v>
      </c>
      <c r="D158" s="40">
        <v>81.769230769230774</v>
      </c>
      <c r="E158">
        <v>80</v>
      </c>
    </row>
    <row r="159" spans="1:5" x14ac:dyDescent="0.25">
      <c r="A159">
        <v>15</v>
      </c>
      <c r="B159" t="s">
        <v>454</v>
      </c>
      <c r="C159" t="s">
        <v>153</v>
      </c>
      <c r="D159" s="40">
        <v>84.615384615384613</v>
      </c>
      <c r="E159">
        <v>86.25</v>
      </c>
    </row>
    <row r="160" spans="1:5" x14ac:dyDescent="0.25">
      <c r="A160">
        <v>16</v>
      </c>
      <c r="B160" t="s">
        <v>455</v>
      </c>
      <c r="C160" t="s">
        <v>153</v>
      </c>
      <c r="D160" s="40">
        <v>84.307692307692307</v>
      </c>
      <c r="E160">
        <v>80</v>
      </c>
    </row>
    <row r="161" spans="1:5" x14ac:dyDescent="0.25">
      <c r="A161">
        <v>17</v>
      </c>
      <c r="B161" t="s">
        <v>456</v>
      </c>
      <c r="C161" t="s">
        <v>153</v>
      </c>
      <c r="D161" s="40">
        <v>82.84615384615384</v>
      </c>
      <c r="E161">
        <v>86.25</v>
      </c>
    </row>
    <row r="162" spans="1:5" x14ac:dyDescent="0.25">
      <c r="A162">
        <v>18</v>
      </c>
      <c r="B162" t="s">
        <v>457</v>
      </c>
      <c r="C162" t="s">
        <v>153</v>
      </c>
      <c r="D162" s="40">
        <v>80.461538461538467</v>
      </c>
      <c r="E162">
        <v>92.75</v>
      </c>
    </row>
    <row r="163" spans="1:5" x14ac:dyDescent="0.25">
      <c r="A163">
        <v>19</v>
      </c>
      <c r="B163" t="s">
        <v>458</v>
      </c>
      <c r="C163" t="s">
        <v>153</v>
      </c>
      <c r="D163" s="40">
        <v>83.07692307692308</v>
      </c>
      <c r="E163">
        <v>83.25</v>
      </c>
    </row>
    <row r="164" spans="1:5" x14ac:dyDescent="0.25">
      <c r="A164">
        <v>20</v>
      </c>
      <c r="B164" t="s">
        <v>459</v>
      </c>
      <c r="C164" t="s">
        <v>153</v>
      </c>
      <c r="D164" s="40">
        <v>81.230769230769226</v>
      </c>
      <c r="E164">
        <v>84.5</v>
      </c>
    </row>
    <row r="165" spans="1:5" x14ac:dyDescent="0.25">
      <c r="A165">
        <v>21</v>
      </c>
      <c r="B165" t="s">
        <v>460</v>
      </c>
      <c r="C165" t="s">
        <v>153</v>
      </c>
      <c r="D165" s="40">
        <v>83.230769230769226</v>
      </c>
      <c r="E165">
        <v>80.25</v>
      </c>
    </row>
    <row r="166" spans="1:5" x14ac:dyDescent="0.25">
      <c r="A166">
        <v>22</v>
      </c>
      <c r="B166" t="s">
        <v>461</v>
      </c>
      <c r="C166" t="s">
        <v>153</v>
      </c>
      <c r="D166" s="40">
        <v>82.461538461538467</v>
      </c>
      <c r="E166">
        <v>83.25</v>
      </c>
    </row>
    <row r="167" spans="1:5" x14ac:dyDescent="0.25">
      <c r="A167">
        <v>23</v>
      </c>
      <c r="B167" t="s">
        <v>462</v>
      </c>
      <c r="C167" t="s">
        <v>153</v>
      </c>
      <c r="D167" s="40">
        <v>81.92307692307692</v>
      </c>
      <c r="E167">
        <v>80.5</v>
      </c>
    </row>
    <row r="168" spans="1:5" x14ac:dyDescent="0.25">
      <c r="A168">
        <v>24</v>
      </c>
      <c r="B168" t="s">
        <v>463</v>
      </c>
      <c r="C168" t="s">
        <v>153</v>
      </c>
      <c r="D168" s="40">
        <v>85.307692307692307</v>
      </c>
      <c r="E168">
        <v>82.5</v>
      </c>
    </row>
    <row r="169" spans="1:5" x14ac:dyDescent="0.25">
      <c r="A169">
        <v>25</v>
      </c>
      <c r="B169" t="s">
        <v>464</v>
      </c>
      <c r="C169" t="s">
        <v>153</v>
      </c>
      <c r="D169" s="40">
        <v>84.07692307692308</v>
      </c>
      <c r="E169">
        <v>80.5</v>
      </c>
    </row>
    <row r="170" spans="1:5" x14ac:dyDescent="0.25">
      <c r="A170">
        <v>26</v>
      </c>
      <c r="B170" t="s">
        <v>465</v>
      </c>
      <c r="C170" t="s">
        <v>153</v>
      </c>
      <c r="D170" s="40">
        <v>83.769230769230774</v>
      </c>
      <c r="E170">
        <v>80.25</v>
      </c>
    </row>
    <row r="171" spans="1:5" x14ac:dyDescent="0.25">
      <c r="A171">
        <v>27</v>
      </c>
      <c r="B171" t="s">
        <v>466</v>
      </c>
      <c r="C171" t="s">
        <v>153</v>
      </c>
      <c r="D171" s="40">
        <v>83.538461538461533</v>
      </c>
      <c r="E171">
        <v>84.5</v>
      </c>
    </row>
    <row r="172" spans="1:5" x14ac:dyDescent="0.25">
      <c r="A172">
        <v>28</v>
      </c>
      <c r="B172" t="s">
        <v>467</v>
      </c>
      <c r="C172" t="s">
        <v>153</v>
      </c>
      <c r="D172" s="40">
        <v>82</v>
      </c>
      <c r="E172">
        <v>80.5</v>
      </c>
    </row>
    <row r="173" spans="1:5" x14ac:dyDescent="0.25">
      <c r="A173">
        <v>29</v>
      </c>
      <c r="B173" t="s">
        <v>468</v>
      </c>
      <c r="C173" t="s">
        <v>153</v>
      </c>
      <c r="D173" s="40">
        <v>83.538461538461533</v>
      </c>
      <c r="E173">
        <v>81</v>
      </c>
    </row>
    <row r="174" spans="1:5" x14ac:dyDescent="0.25">
      <c r="A174">
        <v>30</v>
      </c>
      <c r="B174" t="s">
        <v>469</v>
      </c>
      <c r="C174" t="s">
        <v>153</v>
      </c>
      <c r="D174" s="40">
        <v>84.15384615384616</v>
      </c>
      <c r="E174">
        <v>80.5</v>
      </c>
    </row>
    <row r="175" spans="1:5" x14ac:dyDescent="0.25">
      <c r="A175">
        <v>31</v>
      </c>
      <c r="B175" t="s">
        <v>470</v>
      </c>
      <c r="C175" t="s">
        <v>153</v>
      </c>
      <c r="D175" s="40">
        <v>82.307692307692307</v>
      </c>
      <c r="E175">
        <v>80.25</v>
      </c>
    </row>
    <row r="176" spans="1:5" x14ac:dyDescent="0.25">
      <c r="A176">
        <v>32</v>
      </c>
      <c r="B176" t="s">
        <v>471</v>
      </c>
      <c r="C176" t="s">
        <v>153</v>
      </c>
      <c r="D176" s="40">
        <v>82.538461538461533</v>
      </c>
      <c r="E176">
        <v>80.25</v>
      </c>
    </row>
    <row r="177" spans="1:5" x14ac:dyDescent="0.25">
      <c r="A177">
        <v>33</v>
      </c>
      <c r="B177" t="s">
        <v>472</v>
      </c>
      <c r="C177" t="s">
        <v>153</v>
      </c>
      <c r="D177" s="40">
        <v>84.15384615384616</v>
      </c>
      <c r="E177">
        <v>80.25</v>
      </c>
    </row>
    <row r="178" spans="1:5" x14ac:dyDescent="0.25">
      <c r="A178">
        <v>34</v>
      </c>
      <c r="B178" t="s">
        <v>473</v>
      </c>
      <c r="C178" t="s">
        <v>153</v>
      </c>
      <c r="D178" s="40">
        <v>84.538461538461533</v>
      </c>
      <c r="E178">
        <v>92</v>
      </c>
    </row>
    <row r="179" spans="1:5" x14ac:dyDescent="0.25">
      <c r="A179">
        <v>35</v>
      </c>
      <c r="B179" t="s">
        <v>474</v>
      </c>
      <c r="C179" t="s">
        <v>153</v>
      </c>
      <c r="D179" s="40">
        <v>84.307692307692307</v>
      </c>
      <c r="E179">
        <v>79.5</v>
      </c>
    </row>
    <row r="180" spans="1:5" x14ac:dyDescent="0.25">
      <c r="A180">
        <v>36</v>
      </c>
      <c r="B180" t="s">
        <v>475</v>
      </c>
      <c r="C180" t="s">
        <v>153</v>
      </c>
      <c r="D180" s="40">
        <v>82</v>
      </c>
      <c r="E180">
        <v>80.25</v>
      </c>
    </row>
    <row r="181" spans="1:5" x14ac:dyDescent="0.25">
      <c r="A181">
        <v>1</v>
      </c>
      <c r="B181" t="s">
        <v>476</v>
      </c>
      <c r="C181" t="s">
        <v>157</v>
      </c>
      <c r="D181" s="40">
        <v>79</v>
      </c>
      <c r="E181">
        <v>80.25</v>
      </c>
    </row>
    <row r="182" spans="1:5" x14ac:dyDescent="0.25">
      <c r="A182">
        <v>2</v>
      </c>
      <c r="B182" t="s">
        <v>477</v>
      </c>
      <c r="C182" t="s">
        <v>157</v>
      </c>
      <c r="D182" s="40">
        <v>83.07692307692308</v>
      </c>
      <c r="E182">
        <v>82</v>
      </c>
    </row>
    <row r="183" spans="1:5" x14ac:dyDescent="0.25">
      <c r="A183">
        <v>3</v>
      </c>
      <c r="B183" t="s">
        <v>478</v>
      </c>
      <c r="C183" t="s">
        <v>157</v>
      </c>
      <c r="D183" s="40">
        <v>83.92307692307692</v>
      </c>
      <c r="E183">
        <v>81.5</v>
      </c>
    </row>
    <row r="184" spans="1:5" x14ac:dyDescent="0.25">
      <c r="A184">
        <v>4</v>
      </c>
      <c r="B184" t="s">
        <v>479</v>
      </c>
      <c r="C184" t="s">
        <v>157</v>
      </c>
      <c r="D184" s="40">
        <v>81.15384615384616</v>
      </c>
      <c r="E184">
        <v>81</v>
      </c>
    </row>
    <row r="185" spans="1:5" x14ac:dyDescent="0.25">
      <c r="A185">
        <v>5</v>
      </c>
      <c r="B185" t="s">
        <v>480</v>
      </c>
      <c r="C185" t="s">
        <v>157</v>
      </c>
      <c r="D185" s="40">
        <v>78</v>
      </c>
      <c r="E185">
        <v>81.5</v>
      </c>
    </row>
    <row r="186" spans="1:5" x14ac:dyDescent="0.25">
      <c r="A186">
        <v>6</v>
      </c>
      <c r="B186" t="s">
        <v>481</v>
      </c>
      <c r="C186" t="s">
        <v>157</v>
      </c>
      <c r="D186" s="40">
        <v>83.384615384615387</v>
      </c>
      <c r="E186">
        <v>80.75</v>
      </c>
    </row>
    <row r="187" spans="1:5" x14ac:dyDescent="0.25">
      <c r="A187">
        <v>7</v>
      </c>
      <c r="B187" t="s">
        <v>482</v>
      </c>
      <c r="C187" t="s">
        <v>157</v>
      </c>
      <c r="D187" s="40">
        <v>81.15384615384616</v>
      </c>
      <c r="E187">
        <v>84</v>
      </c>
    </row>
    <row r="188" spans="1:5" x14ac:dyDescent="0.25">
      <c r="A188">
        <v>8</v>
      </c>
      <c r="B188" t="s">
        <v>483</v>
      </c>
      <c r="C188" t="s">
        <v>157</v>
      </c>
      <c r="D188" s="40">
        <v>81.461538461538467</v>
      </c>
      <c r="E188">
        <v>82.5</v>
      </c>
    </row>
    <row r="189" spans="1:5" x14ac:dyDescent="0.25">
      <c r="A189">
        <v>9</v>
      </c>
      <c r="B189" t="s">
        <v>484</v>
      </c>
      <c r="C189" t="s">
        <v>157</v>
      </c>
      <c r="D189" s="40">
        <v>84.92307692307692</v>
      </c>
      <c r="E189">
        <v>80.75</v>
      </c>
    </row>
    <row r="190" spans="1:5" x14ac:dyDescent="0.25">
      <c r="A190">
        <v>10</v>
      </c>
      <c r="B190" t="s">
        <v>485</v>
      </c>
      <c r="C190" t="s">
        <v>157</v>
      </c>
      <c r="D190" s="40">
        <v>85.07692307692308</v>
      </c>
      <c r="E190">
        <v>81</v>
      </c>
    </row>
    <row r="191" spans="1:5" x14ac:dyDescent="0.25">
      <c r="A191">
        <v>11</v>
      </c>
      <c r="B191" t="s">
        <v>486</v>
      </c>
      <c r="C191" t="s">
        <v>157</v>
      </c>
      <c r="D191" s="40">
        <v>84.615384615384613</v>
      </c>
      <c r="E191">
        <v>89.5</v>
      </c>
    </row>
    <row r="192" spans="1:5" x14ac:dyDescent="0.25">
      <c r="A192">
        <v>12</v>
      </c>
      <c r="B192" t="s">
        <v>487</v>
      </c>
      <c r="C192" t="s">
        <v>157</v>
      </c>
      <c r="D192" s="40">
        <v>83.692307692307693</v>
      </c>
      <c r="E192">
        <v>91.5</v>
      </c>
    </row>
    <row r="193" spans="1:5" x14ac:dyDescent="0.25">
      <c r="A193">
        <v>13</v>
      </c>
      <c r="B193" t="s">
        <v>488</v>
      </c>
      <c r="C193" t="s">
        <v>157</v>
      </c>
      <c r="D193" s="40">
        <v>85.538461538461533</v>
      </c>
      <c r="E193">
        <v>82.5</v>
      </c>
    </row>
    <row r="194" spans="1:5" x14ac:dyDescent="0.25">
      <c r="A194">
        <v>14</v>
      </c>
      <c r="B194" t="s">
        <v>489</v>
      </c>
      <c r="C194" t="s">
        <v>157</v>
      </c>
      <c r="D194" s="40">
        <v>83.230769230769226</v>
      </c>
      <c r="E194">
        <v>81.5</v>
      </c>
    </row>
    <row r="195" spans="1:5" x14ac:dyDescent="0.25">
      <c r="A195">
        <v>15</v>
      </c>
      <c r="B195" t="s">
        <v>490</v>
      </c>
      <c r="C195" t="s">
        <v>157</v>
      </c>
      <c r="D195" s="40">
        <v>81.692307692307693</v>
      </c>
      <c r="E195">
        <v>86.5</v>
      </c>
    </row>
    <row r="196" spans="1:5" x14ac:dyDescent="0.25">
      <c r="A196">
        <v>16</v>
      </c>
      <c r="B196" t="s">
        <v>491</v>
      </c>
      <c r="C196" t="s">
        <v>157</v>
      </c>
      <c r="D196" s="40">
        <v>82.92307692307692</v>
      </c>
      <c r="E196">
        <v>81.5</v>
      </c>
    </row>
    <row r="197" spans="1:5" x14ac:dyDescent="0.25">
      <c r="A197">
        <v>17</v>
      </c>
      <c r="B197" t="s">
        <v>492</v>
      </c>
      <c r="C197" t="s">
        <v>157</v>
      </c>
      <c r="D197" s="40">
        <v>84</v>
      </c>
      <c r="E197">
        <v>80</v>
      </c>
    </row>
    <row r="198" spans="1:5" x14ac:dyDescent="0.25">
      <c r="A198">
        <v>18</v>
      </c>
      <c r="B198" t="s">
        <v>493</v>
      </c>
      <c r="C198" t="s">
        <v>157</v>
      </c>
      <c r="D198" s="40">
        <v>80.307692307692307</v>
      </c>
      <c r="E198">
        <v>80</v>
      </c>
    </row>
    <row r="199" spans="1:5" x14ac:dyDescent="0.25">
      <c r="A199">
        <v>19</v>
      </c>
      <c r="B199" t="s">
        <v>494</v>
      </c>
      <c r="C199" t="s">
        <v>157</v>
      </c>
      <c r="D199" s="40">
        <v>81.692307692307693</v>
      </c>
      <c r="E199">
        <v>80.75</v>
      </c>
    </row>
    <row r="200" spans="1:5" x14ac:dyDescent="0.25">
      <c r="A200">
        <v>20</v>
      </c>
      <c r="B200" t="s">
        <v>495</v>
      </c>
      <c r="C200" t="s">
        <v>157</v>
      </c>
      <c r="D200" s="40">
        <v>83</v>
      </c>
      <c r="E200">
        <v>81.5</v>
      </c>
    </row>
    <row r="201" spans="1:5" x14ac:dyDescent="0.25">
      <c r="A201">
        <v>21</v>
      </c>
      <c r="B201" t="s">
        <v>496</v>
      </c>
      <c r="C201" t="s">
        <v>157</v>
      </c>
      <c r="D201" s="40">
        <v>84.615384615384613</v>
      </c>
      <c r="E201">
        <v>80.75</v>
      </c>
    </row>
    <row r="202" spans="1:5" x14ac:dyDescent="0.25">
      <c r="A202">
        <v>22</v>
      </c>
      <c r="B202" t="s">
        <v>497</v>
      </c>
      <c r="C202" t="s">
        <v>157</v>
      </c>
      <c r="D202" s="40">
        <v>80.615384615384613</v>
      </c>
      <c r="E202">
        <v>81.25</v>
      </c>
    </row>
    <row r="203" spans="1:5" x14ac:dyDescent="0.25">
      <c r="A203">
        <v>23</v>
      </c>
      <c r="B203" t="s">
        <v>498</v>
      </c>
      <c r="C203" t="s">
        <v>157</v>
      </c>
      <c r="D203" s="40">
        <v>80.538461538461533</v>
      </c>
      <c r="E203">
        <v>80.5</v>
      </c>
    </row>
    <row r="204" spans="1:5" x14ac:dyDescent="0.25">
      <c r="A204">
        <v>24</v>
      </c>
      <c r="B204" t="s">
        <v>499</v>
      </c>
      <c r="C204" t="s">
        <v>157</v>
      </c>
      <c r="D204" s="40">
        <v>83.92307692307692</v>
      </c>
      <c r="E204">
        <v>81.5</v>
      </c>
    </row>
    <row r="205" spans="1:5" x14ac:dyDescent="0.25">
      <c r="A205">
        <v>25</v>
      </c>
      <c r="B205" t="s">
        <v>500</v>
      </c>
      <c r="C205" t="s">
        <v>157</v>
      </c>
      <c r="D205" s="40">
        <v>83.538461538461533</v>
      </c>
      <c r="E205">
        <v>82.5</v>
      </c>
    </row>
    <row r="206" spans="1:5" x14ac:dyDescent="0.25">
      <c r="A206">
        <v>26</v>
      </c>
      <c r="B206" t="s">
        <v>501</v>
      </c>
      <c r="C206" t="s">
        <v>157</v>
      </c>
      <c r="D206" s="40">
        <v>84.615384615384613</v>
      </c>
      <c r="E206">
        <v>82.75</v>
      </c>
    </row>
    <row r="207" spans="1:5" x14ac:dyDescent="0.25">
      <c r="A207">
        <v>27</v>
      </c>
      <c r="B207" t="s">
        <v>502</v>
      </c>
      <c r="C207" t="s">
        <v>157</v>
      </c>
      <c r="D207" s="40">
        <v>82.538461538461533</v>
      </c>
      <c r="E207">
        <v>83.5</v>
      </c>
    </row>
    <row r="208" spans="1:5" x14ac:dyDescent="0.25">
      <c r="A208">
        <v>28</v>
      </c>
      <c r="B208" t="s">
        <v>503</v>
      </c>
      <c r="C208" t="s">
        <v>157</v>
      </c>
      <c r="D208" s="40">
        <v>85.307692307692307</v>
      </c>
      <c r="E208">
        <v>84.5</v>
      </c>
    </row>
    <row r="209" spans="1:5" x14ac:dyDescent="0.25">
      <c r="A209">
        <v>29</v>
      </c>
      <c r="B209" t="s">
        <v>504</v>
      </c>
      <c r="C209" t="s">
        <v>157</v>
      </c>
      <c r="D209" s="40">
        <v>80.230769230769226</v>
      </c>
      <c r="E209">
        <v>80.5</v>
      </c>
    </row>
    <row r="210" spans="1:5" x14ac:dyDescent="0.25">
      <c r="A210">
        <v>30</v>
      </c>
      <c r="B210" t="s">
        <v>505</v>
      </c>
      <c r="C210" t="s">
        <v>157</v>
      </c>
      <c r="D210" s="40">
        <v>81.92307692307692</v>
      </c>
      <c r="E210">
        <v>85.5</v>
      </c>
    </row>
    <row r="211" spans="1:5" x14ac:dyDescent="0.25">
      <c r="A211">
        <v>31</v>
      </c>
      <c r="B211" t="s">
        <v>506</v>
      </c>
      <c r="C211" t="s">
        <v>157</v>
      </c>
      <c r="D211" s="40">
        <v>82.84615384615384</v>
      </c>
      <c r="E211">
        <v>86.75</v>
      </c>
    </row>
    <row r="212" spans="1:5" x14ac:dyDescent="0.25">
      <c r="A212">
        <v>32</v>
      </c>
      <c r="B212" t="s">
        <v>507</v>
      </c>
      <c r="C212" t="s">
        <v>157</v>
      </c>
      <c r="D212" s="40">
        <v>81.15384615384616</v>
      </c>
      <c r="E212">
        <v>81.5</v>
      </c>
    </row>
    <row r="213" spans="1:5" x14ac:dyDescent="0.25">
      <c r="A213">
        <v>33</v>
      </c>
      <c r="B213" t="s">
        <v>508</v>
      </c>
      <c r="C213" t="s">
        <v>157</v>
      </c>
      <c r="D213" s="40">
        <v>84.384615384615387</v>
      </c>
      <c r="E213">
        <v>91.5</v>
      </c>
    </row>
    <row r="214" spans="1:5" x14ac:dyDescent="0.25">
      <c r="A214">
        <v>34</v>
      </c>
      <c r="B214" t="s">
        <v>509</v>
      </c>
      <c r="C214" t="s">
        <v>157</v>
      </c>
      <c r="D214" s="40">
        <v>84.538461538461533</v>
      </c>
      <c r="E214">
        <v>79.5</v>
      </c>
    </row>
    <row r="215" spans="1:5" x14ac:dyDescent="0.25">
      <c r="A215">
        <v>35</v>
      </c>
      <c r="B215" t="s">
        <v>510</v>
      </c>
      <c r="C215" t="s">
        <v>157</v>
      </c>
      <c r="D215" s="40">
        <v>82.692307692307693</v>
      </c>
      <c r="E215">
        <v>84.5</v>
      </c>
    </row>
  </sheetData>
  <autoFilter ref="A1:D1" xr:uid="{96AE17C8-BEE2-407D-819D-035EC3256424}">
    <sortState xmlns:xlrd2="http://schemas.microsoft.com/office/spreadsheetml/2017/richdata2" ref="A2:D215">
      <sortCondition ref="C1"/>
    </sortState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7A3C6-8AB7-4D8D-B989-361600C357F6}">
  <dimension ref="A1:AR25"/>
  <sheetViews>
    <sheetView workbookViewId="0">
      <selection activeCell="I13" sqref="I13"/>
    </sheetView>
  </sheetViews>
  <sheetFormatPr defaultRowHeight="12.5" x14ac:dyDescent="0.25"/>
  <cols>
    <col min="1" max="1" width="3" style="39" bestFit="1" customWidth="1"/>
    <col min="2" max="2" width="33.6328125" bestFit="1" customWidth="1"/>
    <col min="3" max="3" width="12.7265625" style="39" bestFit="1" customWidth="1"/>
    <col min="4" max="4" width="6.54296875" bestFit="1" customWidth="1"/>
    <col min="5" max="5" width="10.81640625" style="39" bestFit="1" customWidth="1"/>
    <col min="6" max="43" width="6.36328125" bestFit="1" customWidth="1"/>
  </cols>
  <sheetData>
    <row r="1" spans="1:44" ht="13" x14ac:dyDescent="0.3">
      <c r="A1" s="46" t="s">
        <v>250</v>
      </c>
      <c r="B1" s="46" t="s">
        <v>295</v>
      </c>
      <c r="C1" s="46" t="s">
        <v>2</v>
      </c>
      <c r="D1" s="46" t="s">
        <v>4</v>
      </c>
      <c r="E1" s="46" t="s">
        <v>296</v>
      </c>
      <c r="F1" s="46" t="s">
        <v>255</v>
      </c>
      <c r="G1" s="46" t="s">
        <v>256</v>
      </c>
      <c r="H1" s="46" t="s">
        <v>257</v>
      </c>
      <c r="I1" s="46" t="s">
        <v>258</v>
      </c>
      <c r="J1" s="46" t="s">
        <v>259</v>
      </c>
      <c r="K1" s="46" t="s">
        <v>260</v>
      </c>
      <c r="L1" s="46" t="s">
        <v>261</v>
      </c>
      <c r="M1" s="46" t="s">
        <v>262</v>
      </c>
      <c r="N1" s="46" t="s">
        <v>263</v>
      </c>
      <c r="O1" s="46" t="s">
        <v>264</v>
      </c>
      <c r="P1" s="46" t="s">
        <v>265</v>
      </c>
      <c r="Q1" s="46" t="s">
        <v>266</v>
      </c>
      <c r="R1" s="46" t="s">
        <v>267</v>
      </c>
      <c r="S1" s="46" t="s">
        <v>268</v>
      </c>
      <c r="T1" s="46" t="s">
        <v>269</v>
      </c>
      <c r="U1" s="46" t="s">
        <v>270</v>
      </c>
      <c r="V1" s="46" t="s">
        <v>271</v>
      </c>
      <c r="W1" s="46" t="s">
        <v>272</v>
      </c>
      <c r="X1" s="46" t="s">
        <v>273</v>
      </c>
      <c r="Y1" s="46" t="s">
        <v>274</v>
      </c>
      <c r="Z1" s="46" t="s">
        <v>275</v>
      </c>
      <c r="AA1" s="46" t="s">
        <v>276</v>
      </c>
      <c r="AB1" s="46" t="s">
        <v>277</v>
      </c>
      <c r="AC1" s="46" t="s">
        <v>278</v>
      </c>
      <c r="AD1" s="46" t="s">
        <v>279</v>
      </c>
      <c r="AE1" s="46" t="s">
        <v>280</v>
      </c>
      <c r="AF1" s="46" t="s">
        <v>281</v>
      </c>
      <c r="AG1" s="46" t="s">
        <v>282</v>
      </c>
      <c r="AH1" s="46" t="s">
        <v>283</v>
      </c>
      <c r="AI1" s="46" t="s">
        <v>284</v>
      </c>
      <c r="AJ1" s="46" t="s">
        <v>285</v>
      </c>
      <c r="AK1" s="46" t="s">
        <v>286</v>
      </c>
      <c r="AL1" s="46" t="s">
        <v>287</v>
      </c>
      <c r="AM1" s="46" t="s">
        <v>288</v>
      </c>
      <c r="AN1" s="46" t="s">
        <v>289</v>
      </c>
      <c r="AO1" s="46" t="s">
        <v>290</v>
      </c>
      <c r="AP1" s="46" t="s">
        <v>291</v>
      </c>
      <c r="AQ1" s="46" t="s">
        <v>292</v>
      </c>
      <c r="AR1" s="47" t="s">
        <v>293</v>
      </c>
    </row>
    <row r="2" spans="1:44" ht="13" customHeight="1" x14ac:dyDescent="0.25">
      <c r="A2" s="43">
        <v>1</v>
      </c>
      <c r="B2" s="44" t="s">
        <v>297</v>
      </c>
      <c r="C2" s="57" t="s">
        <v>511</v>
      </c>
      <c r="D2" s="44" t="s">
        <v>155</v>
      </c>
      <c r="E2" s="45">
        <f>VLOOKUP(B2,'Nilai Raport'!$B$2:$D$215,3,0)</f>
        <v>85.615384615384613</v>
      </c>
      <c r="F2" s="44">
        <v>3</v>
      </c>
      <c r="G2" s="44">
        <v>5</v>
      </c>
      <c r="H2" s="44">
        <v>3</v>
      </c>
      <c r="I2" s="44">
        <v>5</v>
      </c>
      <c r="J2" s="44">
        <v>4</v>
      </c>
      <c r="K2" s="44">
        <v>3</v>
      </c>
      <c r="L2" s="44">
        <v>3</v>
      </c>
      <c r="M2" s="44">
        <v>3</v>
      </c>
      <c r="N2" s="44">
        <v>5</v>
      </c>
      <c r="O2" s="44">
        <v>4</v>
      </c>
      <c r="P2" s="44">
        <v>5</v>
      </c>
      <c r="Q2" s="44">
        <v>3</v>
      </c>
      <c r="R2" s="44">
        <v>3</v>
      </c>
      <c r="S2" s="44">
        <v>5</v>
      </c>
      <c r="T2" s="44">
        <v>5</v>
      </c>
      <c r="U2" s="44">
        <v>4</v>
      </c>
      <c r="V2" s="44">
        <v>4</v>
      </c>
      <c r="W2" s="44">
        <v>4</v>
      </c>
      <c r="X2" s="44">
        <v>4</v>
      </c>
      <c r="Y2" s="44">
        <v>4</v>
      </c>
      <c r="Z2" s="44">
        <v>5</v>
      </c>
      <c r="AA2" s="44">
        <v>5</v>
      </c>
      <c r="AB2" s="44">
        <v>5</v>
      </c>
      <c r="AC2" s="44">
        <v>5</v>
      </c>
      <c r="AD2" s="44">
        <v>5</v>
      </c>
      <c r="AE2" s="44">
        <v>5</v>
      </c>
      <c r="AF2" s="44">
        <v>4</v>
      </c>
      <c r="AG2" s="44">
        <v>4</v>
      </c>
      <c r="AH2" s="44">
        <v>5</v>
      </c>
      <c r="AI2" s="44">
        <v>5</v>
      </c>
      <c r="AJ2" s="44">
        <v>4</v>
      </c>
      <c r="AK2" s="44">
        <v>5</v>
      </c>
      <c r="AL2" s="44">
        <v>4</v>
      </c>
      <c r="AM2" s="44">
        <v>5</v>
      </c>
      <c r="AN2" s="44">
        <v>4</v>
      </c>
      <c r="AO2" s="44">
        <v>5</v>
      </c>
      <c r="AP2" s="44">
        <v>5</v>
      </c>
      <c r="AQ2" s="44">
        <v>5</v>
      </c>
      <c r="AR2">
        <f>SUM(F2:AQ2)</f>
        <v>164</v>
      </c>
    </row>
    <row r="3" spans="1:44" x14ac:dyDescent="0.25">
      <c r="A3" s="43">
        <v>2</v>
      </c>
      <c r="B3" s="44" t="s">
        <v>298</v>
      </c>
      <c r="C3" s="57" t="s">
        <v>512</v>
      </c>
      <c r="D3" s="44" t="s">
        <v>155</v>
      </c>
      <c r="E3" s="45">
        <f>VLOOKUP(B3,'Nilai Raport'!$B$2:$D$215,3,0)</f>
        <v>84.92307692307692</v>
      </c>
      <c r="F3" s="44">
        <v>5</v>
      </c>
      <c r="G3" s="44">
        <v>5</v>
      </c>
      <c r="H3" s="44">
        <v>5</v>
      </c>
      <c r="I3" s="44">
        <v>5</v>
      </c>
      <c r="J3" s="44">
        <v>3</v>
      </c>
      <c r="K3" s="44">
        <v>1</v>
      </c>
      <c r="L3" s="44">
        <v>4</v>
      </c>
      <c r="M3" s="44">
        <v>4</v>
      </c>
      <c r="N3" s="44">
        <v>5</v>
      </c>
      <c r="O3" s="44">
        <v>5</v>
      </c>
      <c r="P3" s="44">
        <v>3</v>
      </c>
      <c r="Q3" s="44">
        <v>2</v>
      </c>
      <c r="R3" s="44">
        <v>3</v>
      </c>
      <c r="S3" s="44">
        <v>3</v>
      </c>
      <c r="T3" s="44">
        <v>5</v>
      </c>
      <c r="U3" s="44">
        <v>3</v>
      </c>
      <c r="V3" s="44">
        <v>4</v>
      </c>
      <c r="W3" s="44">
        <v>3</v>
      </c>
      <c r="X3" s="44">
        <v>4</v>
      </c>
      <c r="Y3" s="44">
        <v>4</v>
      </c>
      <c r="Z3" s="44">
        <v>4</v>
      </c>
      <c r="AA3" s="44">
        <v>4</v>
      </c>
      <c r="AB3" s="44">
        <v>5</v>
      </c>
      <c r="AC3" s="44">
        <v>5</v>
      </c>
      <c r="AD3" s="44">
        <v>4</v>
      </c>
      <c r="AE3" s="44">
        <v>5</v>
      </c>
      <c r="AF3" s="44">
        <v>4</v>
      </c>
      <c r="AG3" s="44">
        <v>5</v>
      </c>
      <c r="AH3" s="44">
        <v>5</v>
      </c>
      <c r="AI3" s="44">
        <v>4</v>
      </c>
      <c r="AJ3" s="44">
        <v>4</v>
      </c>
      <c r="AK3" s="44">
        <v>3</v>
      </c>
      <c r="AL3" s="44">
        <v>4</v>
      </c>
      <c r="AM3" s="44">
        <v>4</v>
      </c>
      <c r="AN3" s="44">
        <v>3</v>
      </c>
      <c r="AO3" s="44">
        <v>4</v>
      </c>
      <c r="AP3" s="44">
        <v>4</v>
      </c>
      <c r="AQ3" s="44">
        <v>5</v>
      </c>
      <c r="AR3">
        <f t="shared" ref="AR3:AR24" si="0">SUM(F3:AQ3)</f>
        <v>152</v>
      </c>
    </row>
    <row r="4" spans="1:44" x14ac:dyDescent="0.25">
      <c r="A4" s="43">
        <v>3</v>
      </c>
      <c r="B4" s="44" t="s">
        <v>299</v>
      </c>
      <c r="C4" s="57" t="s">
        <v>512</v>
      </c>
      <c r="D4" s="44" t="s">
        <v>155</v>
      </c>
      <c r="E4" s="45">
        <f>VLOOKUP(B4,'Nilai Raport'!$B$2:$D$215,3,0)</f>
        <v>83.615384615384613</v>
      </c>
      <c r="F4" s="44">
        <v>3</v>
      </c>
      <c r="G4" s="44">
        <v>4</v>
      </c>
      <c r="H4" s="44">
        <v>4</v>
      </c>
      <c r="I4" s="44">
        <v>4</v>
      </c>
      <c r="J4" s="44">
        <v>3</v>
      </c>
      <c r="K4" s="44">
        <v>3</v>
      </c>
      <c r="L4" s="44">
        <v>3</v>
      </c>
      <c r="M4" s="44">
        <v>4</v>
      </c>
      <c r="N4" s="44">
        <v>4</v>
      </c>
      <c r="O4" s="44">
        <v>4</v>
      </c>
      <c r="P4" s="44">
        <v>4</v>
      </c>
      <c r="Q4" s="44">
        <v>4</v>
      </c>
      <c r="R4" s="44">
        <v>4</v>
      </c>
      <c r="S4" s="44">
        <v>4</v>
      </c>
      <c r="T4" s="44">
        <v>4</v>
      </c>
      <c r="U4" s="44">
        <v>4</v>
      </c>
      <c r="V4" s="44">
        <v>4</v>
      </c>
      <c r="W4" s="44">
        <v>4</v>
      </c>
      <c r="X4" s="44">
        <v>4</v>
      </c>
      <c r="Y4" s="44">
        <v>4</v>
      </c>
      <c r="Z4" s="44">
        <v>4</v>
      </c>
      <c r="AA4" s="44">
        <v>4</v>
      </c>
      <c r="AB4" s="44">
        <v>4</v>
      </c>
      <c r="AC4" s="44">
        <v>4</v>
      </c>
      <c r="AD4" s="44">
        <v>4</v>
      </c>
      <c r="AE4" s="44">
        <v>4</v>
      </c>
      <c r="AF4" s="44">
        <v>4</v>
      </c>
      <c r="AG4" s="44">
        <v>4</v>
      </c>
      <c r="AH4" s="44">
        <v>4</v>
      </c>
      <c r="AI4" s="44">
        <v>4</v>
      </c>
      <c r="AJ4" s="44">
        <v>4</v>
      </c>
      <c r="AK4" s="44">
        <v>4</v>
      </c>
      <c r="AL4" s="44">
        <v>4</v>
      </c>
      <c r="AM4" s="44">
        <v>4</v>
      </c>
      <c r="AN4" s="44">
        <v>4</v>
      </c>
      <c r="AO4" s="44">
        <v>4</v>
      </c>
      <c r="AP4" s="44">
        <v>4</v>
      </c>
      <c r="AQ4" s="44">
        <v>4</v>
      </c>
      <c r="AR4">
        <f t="shared" si="0"/>
        <v>148</v>
      </c>
    </row>
    <row r="5" spans="1:44" x14ac:dyDescent="0.25">
      <c r="A5" s="43">
        <v>4</v>
      </c>
      <c r="B5" s="44" t="s">
        <v>313</v>
      </c>
      <c r="C5" s="57" t="s">
        <v>512</v>
      </c>
      <c r="D5" s="44" t="s">
        <v>155</v>
      </c>
      <c r="E5" s="45">
        <f>VLOOKUP(B5,'Nilai Raport'!$B$2:$D$215,3,0)</f>
        <v>83.92307692307692</v>
      </c>
      <c r="F5" s="44">
        <v>5</v>
      </c>
      <c r="G5" s="44">
        <v>5</v>
      </c>
      <c r="H5" s="44">
        <v>5</v>
      </c>
      <c r="I5" s="44">
        <v>5</v>
      </c>
      <c r="J5" s="44">
        <v>4</v>
      </c>
      <c r="K5" s="44">
        <v>4</v>
      </c>
      <c r="L5" s="44">
        <v>4</v>
      </c>
      <c r="M5" s="44">
        <v>5</v>
      </c>
      <c r="N5" s="44">
        <v>5</v>
      </c>
      <c r="O5" s="44">
        <v>5</v>
      </c>
      <c r="P5" s="44">
        <v>4</v>
      </c>
      <c r="Q5" s="44">
        <v>3</v>
      </c>
      <c r="R5" s="44">
        <v>3</v>
      </c>
      <c r="S5" s="44">
        <v>4</v>
      </c>
      <c r="T5" s="44">
        <v>4</v>
      </c>
      <c r="U5" s="44">
        <v>3</v>
      </c>
      <c r="V5" s="44">
        <v>4</v>
      </c>
      <c r="W5" s="44">
        <v>3</v>
      </c>
      <c r="X5" s="44">
        <v>4</v>
      </c>
      <c r="Y5" s="44">
        <v>4</v>
      </c>
      <c r="Z5" s="44">
        <v>5</v>
      </c>
      <c r="AA5" s="44">
        <v>5</v>
      </c>
      <c r="AB5" s="44">
        <v>4</v>
      </c>
      <c r="AC5" s="44">
        <v>5</v>
      </c>
      <c r="AD5" s="44">
        <v>5</v>
      </c>
      <c r="AE5" s="44">
        <v>3</v>
      </c>
      <c r="AF5" s="44">
        <v>5</v>
      </c>
      <c r="AG5" s="44">
        <v>5</v>
      </c>
      <c r="AH5" s="44">
        <v>4</v>
      </c>
      <c r="AI5" s="44">
        <v>4</v>
      </c>
      <c r="AJ5" s="44">
        <v>5</v>
      </c>
      <c r="AK5" s="44">
        <v>3</v>
      </c>
      <c r="AL5" s="44">
        <v>4</v>
      </c>
      <c r="AM5" s="44">
        <v>4</v>
      </c>
      <c r="AN5" s="44">
        <v>4</v>
      </c>
      <c r="AO5" s="44">
        <v>5</v>
      </c>
      <c r="AP5" s="44">
        <v>5</v>
      </c>
      <c r="AQ5" s="44">
        <v>5</v>
      </c>
      <c r="AR5">
        <f t="shared" si="0"/>
        <v>163</v>
      </c>
    </row>
    <row r="6" spans="1:44" x14ac:dyDescent="0.25">
      <c r="A6" s="43">
        <v>5</v>
      </c>
      <c r="B6" s="44" t="s">
        <v>300</v>
      </c>
      <c r="C6" s="57" t="s">
        <v>512</v>
      </c>
      <c r="D6" s="44" t="s">
        <v>155</v>
      </c>
      <c r="E6" s="45">
        <f>VLOOKUP(B6,'Nilai Raport'!$B$2:$D$215,3,0)</f>
        <v>85.307692307692307</v>
      </c>
      <c r="F6" s="44">
        <v>3</v>
      </c>
      <c r="G6" s="44">
        <v>4</v>
      </c>
      <c r="H6" s="44">
        <v>4</v>
      </c>
      <c r="I6" s="44">
        <v>3</v>
      </c>
      <c r="J6" s="44">
        <v>2</v>
      </c>
      <c r="K6" s="44">
        <v>4</v>
      </c>
      <c r="L6" s="44">
        <v>3</v>
      </c>
      <c r="M6" s="44">
        <v>4</v>
      </c>
      <c r="N6" s="44">
        <v>4</v>
      </c>
      <c r="O6" s="44">
        <v>3</v>
      </c>
      <c r="P6" s="44">
        <v>4</v>
      </c>
      <c r="Q6" s="44">
        <v>3</v>
      </c>
      <c r="R6" s="44">
        <v>4</v>
      </c>
      <c r="S6" s="44">
        <v>5</v>
      </c>
      <c r="T6" s="44">
        <v>4</v>
      </c>
      <c r="U6" s="44">
        <v>4</v>
      </c>
      <c r="V6" s="44">
        <v>3</v>
      </c>
      <c r="W6" s="44">
        <v>5</v>
      </c>
      <c r="X6" s="44">
        <v>4</v>
      </c>
      <c r="Y6" s="44">
        <v>4</v>
      </c>
      <c r="Z6" s="44">
        <v>4</v>
      </c>
      <c r="AA6" s="44">
        <v>4</v>
      </c>
      <c r="AB6" s="44">
        <v>4</v>
      </c>
      <c r="AC6" s="44">
        <v>4</v>
      </c>
      <c r="AD6" s="44">
        <v>5</v>
      </c>
      <c r="AE6" s="44">
        <v>4</v>
      </c>
      <c r="AF6" s="44">
        <v>5</v>
      </c>
      <c r="AG6" s="44">
        <v>4</v>
      </c>
      <c r="AH6" s="44">
        <v>4</v>
      </c>
      <c r="AI6" s="44">
        <v>4</v>
      </c>
      <c r="AJ6" s="44">
        <v>4</v>
      </c>
      <c r="AK6" s="44">
        <v>3</v>
      </c>
      <c r="AL6" s="44">
        <v>5</v>
      </c>
      <c r="AM6" s="44">
        <v>4</v>
      </c>
      <c r="AN6" s="44">
        <v>5</v>
      </c>
      <c r="AO6" s="44">
        <v>5</v>
      </c>
      <c r="AP6" s="44">
        <v>3</v>
      </c>
      <c r="AQ6" s="44">
        <v>5</v>
      </c>
      <c r="AR6">
        <f t="shared" si="0"/>
        <v>150</v>
      </c>
    </row>
    <row r="7" spans="1:44" x14ac:dyDescent="0.25">
      <c r="A7" s="43">
        <v>6</v>
      </c>
      <c r="B7" s="44" t="s">
        <v>314</v>
      </c>
      <c r="C7" s="57" t="s">
        <v>512</v>
      </c>
      <c r="D7" s="44" t="s">
        <v>155</v>
      </c>
      <c r="E7" s="45">
        <f>VLOOKUP(B7,'Nilai Raport'!$B$2:$D$215,3,0)</f>
        <v>84.84615384615384</v>
      </c>
      <c r="F7" s="44">
        <v>3</v>
      </c>
      <c r="G7" s="44">
        <v>4</v>
      </c>
      <c r="H7" s="44">
        <v>4</v>
      </c>
      <c r="I7" s="44">
        <v>3</v>
      </c>
      <c r="J7" s="44">
        <v>2</v>
      </c>
      <c r="K7" s="44">
        <v>3</v>
      </c>
      <c r="L7" s="44">
        <v>3</v>
      </c>
      <c r="M7" s="44">
        <v>4</v>
      </c>
      <c r="N7" s="44">
        <v>5</v>
      </c>
      <c r="O7" s="44">
        <v>5</v>
      </c>
      <c r="P7" s="44">
        <v>5</v>
      </c>
      <c r="Q7" s="44">
        <v>5</v>
      </c>
      <c r="R7" s="44">
        <v>5</v>
      </c>
      <c r="S7" s="44">
        <v>5</v>
      </c>
      <c r="T7" s="44">
        <v>5</v>
      </c>
      <c r="U7" s="44">
        <v>4</v>
      </c>
      <c r="V7" s="44">
        <v>4</v>
      </c>
      <c r="W7" s="44">
        <v>4</v>
      </c>
      <c r="X7" s="44">
        <v>3</v>
      </c>
      <c r="Y7" s="44">
        <v>4</v>
      </c>
      <c r="Z7" s="44">
        <v>3</v>
      </c>
      <c r="AA7" s="44">
        <v>4</v>
      </c>
      <c r="AB7" s="44">
        <v>4</v>
      </c>
      <c r="AC7" s="44">
        <v>4</v>
      </c>
      <c r="AD7" s="44">
        <v>4</v>
      </c>
      <c r="AE7" s="44">
        <v>5</v>
      </c>
      <c r="AF7" s="44">
        <v>5</v>
      </c>
      <c r="AG7" s="44">
        <v>5</v>
      </c>
      <c r="AH7" s="44">
        <v>5</v>
      </c>
      <c r="AI7" s="44">
        <v>4</v>
      </c>
      <c r="AJ7" s="44">
        <v>5</v>
      </c>
      <c r="AK7" s="44">
        <v>4</v>
      </c>
      <c r="AL7" s="44">
        <v>4</v>
      </c>
      <c r="AM7" s="44">
        <v>4</v>
      </c>
      <c r="AN7" s="44">
        <v>4</v>
      </c>
      <c r="AO7" s="44">
        <v>5</v>
      </c>
      <c r="AP7" s="44">
        <v>5</v>
      </c>
      <c r="AQ7" s="44">
        <v>5</v>
      </c>
      <c r="AR7">
        <f t="shared" si="0"/>
        <v>159</v>
      </c>
    </row>
    <row r="8" spans="1:44" x14ac:dyDescent="0.25">
      <c r="A8" s="43">
        <v>7</v>
      </c>
      <c r="B8" s="44" t="s">
        <v>315</v>
      </c>
      <c r="C8" s="57" t="s">
        <v>512</v>
      </c>
      <c r="D8" s="44" t="s">
        <v>155</v>
      </c>
      <c r="E8" s="45">
        <f>VLOOKUP(B8,'Nilai Raport'!$B$2:$D$215,3,0)</f>
        <v>84.84615384615384</v>
      </c>
      <c r="F8" s="44">
        <v>5</v>
      </c>
      <c r="G8" s="44">
        <v>5</v>
      </c>
      <c r="H8" s="44">
        <v>5</v>
      </c>
      <c r="I8" s="44">
        <v>5</v>
      </c>
      <c r="J8" s="44">
        <v>3</v>
      </c>
      <c r="K8" s="44">
        <v>3</v>
      </c>
      <c r="L8" s="44">
        <v>5</v>
      </c>
      <c r="M8" s="44">
        <v>5</v>
      </c>
      <c r="N8" s="44">
        <v>4</v>
      </c>
      <c r="O8" s="44">
        <v>5</v>
      </c>
      <c r="P8" s="44">
        <v>5</v>
      </c>
      <c r="Q8" s="44">
        <v>5</v>
      </c>
      <c r="R8" s="44">
        <v>5</v>
      </c>
      <c r="S8" s="44">
        <v>4</v>
      </c>
      <c r="T8" s="44">
        <v>5</v>
      </c>
      <c r="U8" s="44">
        <v>3</v>
      </c>
      <c r="V8" s="44">
        <v>4</v>
      </c>
      <c r="W8" s="44">
        <v>5</v>
      </c>
      <c r="X8" s="44">
        <v>4</v>
      </c>
      <c r="Y8" s="44">
        <v>4</v>
      </c>
      <c r="Z8" s="44">
        <v>4</v>
      </c>
      <c r="AA8" s="44">
        <v>5</v>
      </c>
      <c r="AB8" s="44">
        <v>4</v>
      </c>
      <c r="AC8" s="44">
        <v>5</v>
      </c>
      <c r="AD8" s="44">
        <v>5</v>
      </c>
      <c r="AE8" s="44">
        <v>4</v>
      </c>
      <c r="AF8" s="44">
        <v>5</v>
      </c>
      <c r="AG8" s="44">
        <v>5</v>
      </c>
      <c r="AH8" s="44">
        <v>5</v>
      </c>
      <c r="AI8" s="44">
        <v>4</v>
      </c>
      <c r="AJ8" s="44">
        <v>4</v>
      </c>
      <c r="AK8" s="44">
        <v>3</v>
      </c>
      <c r="AL8" s="44">
        <v>5</v>
      </c>
      <c r="AM8" s="44">
        <v>5</v>
      </c>
      <c r="AN8" s="44">
        <v>4</v>
      </c>
      <c r="AO8" s="44">
        <v>5</v>
      </c>
      <c r="AP8" s="44">
        <v>5</v>
      </c>
      <c r="AQ8" s="44">
        <v>5</v>
      </c>
      <c r="AR8">
        <f t="shared" si="0"/>
        <v>171</v>
      </c>
    </row>
    <row r="9" spans="1:44" x14ac:dyDescent="0.25">
      <c r="A9" s="43">
        <v>8</v>
      </c>
      <c r="B9" s="42" t="s">
        <v>316</v>
      </c>
      <c r="C9" s="57" t="s">
        <v>511</v>
      </c>
      <c r="D9" s="44" t="s">
        <v>155</v>
      </c>
      <c r="E9" s="45">
        <f>VLOOKUP(B9,'Nilai Raport'!$B$2:$D$215,3,0)</f>
        <v>86.384615384615387</v>
      </c>
      <c r="F9" s="44">
        <v>5</v>
      </c>
      <c r="G9" s="44">
        <v>5</v>
      </c>
      <c r="H9" s="44">
        <v>5</v>
      </c>
      <c r="I9" s="44">
        <v>3</v>
      </c>
      <c r="J9" s="44">
        <v>3</v>
      </c>
      <c r="K9" s="44">
        <v>5</v>
      </c>
      <c r="L9" s="44">
        <v>4</v>
      </c>
      <c r="M9" s="44">
        <v>4</v>
      </c>
      <c r="N9" s="44">
        <v>4</v>
      </c>
      <c r="O9" s="44">
        <v>5</v>
      </c>
      <c r="P9" s="44">
        <v>4</v>
      </c>
      <c r="Q9" s="44">
        <v>4</v>
      </c>
      <c r="R9" s="44">
        <v>4</v>
      </c>
      <c r="S9" s="44">
        <v>4</v>
      </c>
      <c r="T9" s="44">
        <v>4</v>
      </c>
      <c r="U9" s="44">
        <v>2</v>
      </c>
      <c r="V9" s="44">
        <v>4</v>
      </c>
      <c r="W9" s="44">
        <v>3</v>
      </c>
      <c r="X9" s="44">
        <v>4</v>
      </c>
      <c r="Y9" s="44">
        <v>4</v>
      </c>
      <c r="Z9" s="44">
        <v>3</v>
      </c>
      <c r="AA9" s="44">
        <v>4</v>
      </c>
      <c r="AB9" s="44">
        <v>5</v>
      </c>
      <c r="AC9" s="44">
        <v>4</v>
      </c>
      <c r="AD9" s="44">
        <v>4</v>
      </c>
      <c r="AE9" s="44">
        <v>4</v>
      </c>
      <c r="AF9" s="44">
        <v>4</v>
      </c>
      <c r="AG9" s="44">
        <v>4</v>
      </c>
      <c r="AH9" s="44">
        <v>5</v>
      </c>
      <c r="AI9" s="44">
        <v>4</v>
      </c>
      <c r="AJ9" s="44">
        <v>4</v>
      </c>
      <c r="AK9" s="44">
        <v>3</v>
      </c>
      <c r="AL9" s="44">
        <v>4</v>
      </c>
      <c r="AM9" s="44">
        <v>4</v>
      </c>
      <c r="AN9" s="44">
        <v>4</v>
      </c>
      <c r="AO9" s="44">
        <v>4</v>
      </c>
      <c r="AP9" s="44">
        <v>4</v>
      </c>
      <c r="AQ9" s="44">
        <v>4</v>
      </c>
      <c r="AR9">
        <f t="shared" si="0"/>
        <v>152</v>
      </c>
    </row>
    <row r="10" spans="1:44" x14ac:dyDescent="0.25">
      <c r="A10" s="43">
        <v>9</v>
      </c>
      <c r="B10" s="42" t="s">
        <v>317</v>
      </c>
      <c r="C10" s="57" t="s">
        <v>512</v>
      </c>
      <c r="D10" s="44" t="s">
        <v>155</v>
      </c>
      <c r="E10" s="45">
        <f>VLOOKUP(B10,'Nilai Raport'!$B$2:$D$215,3,0)</f>
        <v>84.461538461538467</v>
      </c>
      <c r="F10" s="44">
        <v>4</v>
      </c>
      <c r="G10" s="44">
        <v>5</v>
      </c>
      <c r="H10" s="44">
        <v>5</v>
      </c>
      <c r="I10" s="44">
        <v>5</v>
      </c>
      <c r="J10" s="44">
        <v>3</v>
      </c>
      <c r="K10" s="44">
        <v>4</v>
      </c>
      <c r="L10" s="44">
        <v>4</v>
      </c>
      <c r="M10" s="44">
        <v>4</v>
      </c>
      <c r="N10" s="44">
        <v>4</v>
      </c>
      <c r="O10" s="44">
        <v>4</v>
      </c>
      <c r="P10" s="44">
        <v>4</v>
      </c>
      <c r="Q10" s="44">
        <v>5</v>
      </c>
      <c r="R10" s="44">
        <v>5</v>
      </c>
      <c r="S10" s="44">
        <v>5</v>
      </c>
      <c r="T10" s="44">
        <v>4</v>
      </c>
      <c r="U10" s="44">
        <v>4</v>
      </c>
      <c r="V10" s="44">
        <v>4</v>
      </c>
      <c r="W10" s="44">
        <v>4</v>
      </c>
      <c r="X10" s="44">
        <v>4</v>
      </c>
      <c r="Y10" s="44">
        <v>5</v>
      </c>
      <c r="Z10" s="44">
        <v>4</v>
      </c>
      <c r="AA10" s="44">
        <v>4</v>
      </c>
      <c r="AB10" s="44">
        <v>4</v>
      </c>
      <c r="AC10" s="44">
        <v>4</v>
      </c>
      <c r="AD10" s="44">
        <v>4</v>
      </c>
      <c r="AE10" s="44">
        <v>5</v>
      </c>
      <c r="AF10" s="44">
        <v>5</v>
      </c>
      <c r="AG10" s="44">
        <v>4</v>
      </c>
      <c r="AH10" s="44">
        <v>5</v>
      </c>
      <c r="AI10" s="44">
        <v>4</v>
      </c>
      <c r="AJ10" s="44">
        <v>5</v>
      </c>
      <c r="AK10" s="44">
        <v>3</v>
      </c>
      <c r="AL10" s="44">
        <v>5</v>
      </c>
      <c r="AM10" s="44">
        <v>5</v>
      </c>
      <c r="AN10" s="44">
        <v>3</v>
      </c>
      <c r="AO10" s="44">
        <v>5</v>
      </c>
      <c r="AP10" s="44">
        <v>5</v>
      </c>
      <c r="AQ10" s="44">
        <v>5</v>
      </c>
      <c r="AR10">
        <f t="shared" si="0"/>
        <v>165</v>
      </c>
    </row>
    <row r="11" spans="1:44" x14ac:dyDescent="0.25">
      <c r="A11" s="43">
        <v>10</v>
      </c>
      <c r="B11" s="42" t="s">
        <v>318</v>
      </c>
      <c r="C11" s="57" t="s">
        <v>512</v>
      </c>
      <c r="D11" s="44" t="s">
        <v>155</v>
      </c>
      <c r="E11" s="45">
        <f>VLOOKUP(B11,'Nilai Raport'!$B$2:$D$215,3,0)</f>
        <v>85.538461538461533</v>
      </c>
      <c r="F11" s="44">
        <v>5</v>
      </c>
      <c r="G11" s="44">
        <v>5</v>
      </c>
      <c r="H11" s="44">
        <v>5</v>
      </c>
      <c r="I11" s="44">
        <v>5</v>
      </c>
      <c r="J11" s="44">
        <v>5</v>
      </c>
      <c r="K11" s="44">
        <v>5</v>
      </c>
      <c r="L11" s="44">
        <v>5</v>
      </c>
      <c r="M11" s="44">
        <v>5</v>
      </c>
      <c r="N11" s="44">
        <v>5</v>
      </c>
      <c r="O11" s="44">
        <v>5</v>
      </c>
      <c r="P11" s="44">
        <v>3</v>
      </c>
      <c r="Q11" s="44">
        <v>3</v>
      </c>
      <c r="R11" s="44">
        <v>3</v>
      </c>
      <c r="S11" s="44">
        <v>5</v>
      </c>
      <c r="T11" s="44">
        <v>5</v>
      </c>
      <c r="U11" s="44">
        <v>5</v>
      </c>
      <c r="V11" s="44">
        <v>5</v>
      </c>
      <c r="W11" s="44">
        <v>5</v>
      </c>
      <c r="X11" s="44">
        <v>5</v>
      </c>
      <c r="Y11" s="44">
        <v>5</v>
      </c>
      <c r="Z11" s="44">
        <v>5</v>
      </c>
      <c r="AA11" s="44">
        <v>5</v>
      </c>
      <c r="AB11" s="44">
        <v>5</v>
      </c>
      <c r="AC11" s="44">
        <v>5</v>
      </c>
      <c r="AD11" s="44">
        <v>5</v>
      </c>
      <c r="AE11" s="44">
        <v>5</v>
      </c>
      <c r="AF11" s="44">
        <v>5</v>
      </c>
      <c r="AG11" s="44">
        <v>5</v>
      </c>
      <c r="AH11" s="44">
        <v>5</v>
      </c>
      <c r="AI11" s="44">
        <v>5</v>
      </c>
      <c r="AJ11" s="44">
        <v>4</v>
      </c>
      <c r="AK11" s="44">
        <v>4</v>
      </c>
      <c r="AL11" s="44">
        <v>5</v>
      </c>
      <c r="AM11" s="44">
        <v>5</v>
      </c>
      <c r="AN11" s="44">
        <v>3</v>
      </c>
      <c r="AO11" s="44">
        <v>4</v>
      </c>
      <c r="AP11" s="44">
        <v>5</v>
      </c>
      <c r="AQ11" s="44">
        <v>5</v>
      </c>
      <c r="AR11">
        <f t="shared" si="0"/>
        <v>179</v>
      </c>
    </row>
    <row r="12" spans="1:44" x14ac:dyDescent="0.25">
      <c r="A12" s="43">
        <v>11</v>
      </c>
      <c r="B12" s="42" t="s">
        <v>319</v>
      </c>
      <c r="C12" s="57" t="s">
        <v>512</v>
      </c>
      <c r="D12" s="44" t="s">
        <v>155</v>
      </c>
      <c r="E12" s="45">
        <f>VLOOKUP(B12,'Nilai Raport'!$B$2:$D$215,3,0)</f>
        <v>84.92307692307692</v>
      </c>
      <c r="F12" s="44">
        <v>4</v>
      </c>
      <c r="G12" s="44">
        <v>4</v>
      </c>
      <c r="H12" s="44">
        <v>4</v>
      </c>
      <c r="I12" s="44">
        <v>4</v>
      </c>
      <c r="J12" s="44">
        <v>2</v>
      </c>
      <c r="K12" s="44">
        <v>3</v>
      </c>
      <c r="L12" s="44">
        <v>4</v>
      </c>
      <c r="M12" s="44">
        <v>4</v>
      </c>
      <c r="N12" s="44">
        <v>4</v>
      </c>
      <c r="O12" s="44">
        <v>4</v>
      </c>
      <c r="P12" s="44">
        <v>4</v>
      </c>
      <c r="Q12" s="44">
        <v>4</v>
      </c>
      <c r="R12" s="44">
        <v>4</v>
      </c>
      <c r="S12" s="44">
        <v>3</v>
      </c>
      <c r="T12" s="44">
        <v>4</v>
      </c>
      <c r="U12" s="44">
        <v>3</v>
      </c>
      <c r="V12" s="44">
        <v>4</v>
      </c>
      <c r="W12" s="44">
        <v>4</v>
      </c>
      <c r="X12" s="44">
        <v>4</v>
      </c>
      <c r="Y12" s="44">
        <v>4</v>
      </c>
      <c r="Z12" s="44">
        <v>3</v>
      </c>
      <c r="AA12" s="44">
        <v>4</v>
      </c>
      <c r="AB12" s="44">
        <v>4</v>
      </c>
      <c r="AC12" s="44">
        <v>4</v>
      </c>
      <c r="AD12" s="44">
        <v>4</v>
      </c>
      <c r="AE12" s="44">
        <v>4</v>
      </c>
      <c r="AF12" s="44">
        <v>4</v>
      </c>
      <c r="AG12" s="44">
        <v>4</v>
      </c>
      <c r="AH12" s="44">
        <v>4</v>
      </c>
      <c r="AI12" s="44">
        <v>4</v>
      </c>
      <c r="AJ12" s="44">
        <v>4</v>
      </c>
      <c r="AK12" s="44">
        <v>3</v>
      </c>
      <c r="AL12" s="44">
        <v>4</v>
      </c>
      <c r="AM12" s="44">
        <v>4</v>
      </c>
      <c r="AN12" s="44">
        <v>4</v>
      </c>
      <c r="AO12" s="44">
        <v>4</v>
      </c>
      <c r="AP12" s="44">
        <v>4</v>
      </c>
      <c r="AQ12" s="44">
        <v>4</v>
      </c>
      <c r="AR12">
        <f t="shared" si="0"/>
        <v>145</v>
      </c>
    </row>
    <row r="13" spans="1:44" x14ac:dyDescent="0.25">
      <c r="A13" s="43">
        <v>12</v>
      </c>
      <c r="B13" s="42" t="s">
        <v>320</v>
      </c>
      <c r="C13" s="57" t="s">
        <v>512</v>
      </c>
      <c r="D13" s="44" t="s">
        <v>155</v>
      </c>
      <c r="E13" s="45">
        <f>VLOOKUP(B13,'Nilai Raport'!$B$2:$D$215,3,0)</f>
        <v>84.84615384615384</v>
      </c>
      <c r="F13" s="44">
        <v>5</v>
      </c>
      <c r="G13" s="44">
        <v>4</v>
      </c>
      <c r="H13" s="44">
        <v>4</v>
      </c>
      <c r="I13" s="44">
        <v>3</v>
      </c>
      <c r="J13" s="44">
        <v>3</v>
      </c>
      <c r="K13" s="44">
        <v>3</v>
      </c>
      <c r="L13" s="44">
        <v>3</v>
      </c>
      <c r="M13" s="44">
        <v>4</v>
      </c>
      <c r="N13" s="44">
        <v>3</v>
      </c>
      <c r="O13" s="44">
        <v>4</v>
      </c>
      <c r="P13" s="44">
        <v>4</v>
      </c>
      <c r="Q13" s="44">
        <v>4</v>
      </c>
      <c r="R13" s="44">
        <v>5</v>
      </c>
      <c r="S13" s="44">
        <v>4</v>
      </c>
      <c r="T13" s="44">
        <v>4</v>
      </c>
      <c r="U13" s="44">
        <v>4</v>
      </c>
      <c r="V13" s="44">
        <v>4</v>
      </c>
      <c r="W13" s="44">
        <v>4</v>
      </c>
      <c r="X13" s="44">
        <v>4</v>
      </c>
      <c r="Y13" s="44">
        <v>4</v>
      </c>
      <c r="Z13" s="44">
        <v>4</v>
      </c>
      <c r="AA13" s="44">
        <v>4</v>
      </c>
      <c r="AB13" s="44">
        <v>4</v>
      </c>
      <c r="AC13" s="44">
        <v>4</v>
      </c>
      <c r="AD13" s="44">
        <v>4</v>
      </c>
      <c r="AE13" s="44">
        <v>5</v>
      </c>
      <c r="AF13" s="44">
        <v>4</v>
      </c>
      <c r="AG13" s="44">
        <v>4</v>
      </c>
      <c r="AH13" s="44">
        <v>4</v>
      </c>
      <c r="AI13" s="44">
        <v>4</v>
      </c>
      <c r="AJ13" s="44">
        <v>4</v>
      </c>
      <c r="AK13" s="44">
        <v>3</v>
      </c>
      <c r="AL13" s="44">
        <v>4</v>
      </c>
      <c r="AM13" s="44">
        <v>4</v>
      </c>
      <c r="AN13" s="44">
        <v>4</v>
      </c>
      <c r="AO13" s="44">
        <v>4</v>
      </c>
      <c r="AP13" s="44">
        <v>5</v>
      </c>
      <c r="AQ13" s="44">
        <v>5</v>
      </c>
      <c r="AR13">
        <f t="shared" si="0"/>
        <v>151</v>
      </c>
    </row>
    <row r="14" spans="1:44" x14ac:dyDescent="0.25">
      <c r="A14" s="43">
        <v>13</v>
      </c>
      <c r="B14" s="42" t="s">
        <v>321</v>
      </c>
      <c r="C14" s="57" t="s">
        <v>512</v>
      </c>
      <c r="D14" s="44" t="s">
        <v>155</v>
      </c>
      <c r="E14" s="45">
        <f>VLOOKUP(B14,'Nilai Raport'!$B$2:$D$215,3,0)</f>
        <v>86</v>
      </c>
      <c r="F14" s="44">
        <v>5</v>
      </c>
      <c r="G14" s="44">
        <v>5</v>
      </c>
      <c r="H14" s="44">
        <v>5</v>
      </c>
      <c r="I14" s="44">
        <v>4</v>
      </c>
      <c r="J14" s="44">
        <v>3</v>
      </c>
      <c r="K14" s="44">
        <v>3</v>
      </c>
      <c r="L14" s="44">
        <v>5</v>
      </c>
      <c r="M14" s="44">
        <v>5</v>
      </c>
      <c r="N14" s="44">
        <v>5</v>
      </c>
      <c r="O14" s="44">
        <v>5</v>
      </c>
      <c r="P14" s="44">
        <v>5</v>
      </c>
      <c r="Q14" s="44">
        <v>3</v>
      </c>
      <c r="R14" s="44">
        <v>4</v>
      </c>
      <c r="S14" s="44">
        <v>4</v>
      </c>
      <c r="T14" s="44">
        <v>4</v>
      </c>
      <c r="U14" s="44">
        <v>3</v>
      </c>
      <c r="V14" s="44">
        <v>4</v>
      </c>
      <c r="W14" s="44">
        <v>3</v>
      </c>
      <c r="X14" s="44">
        <v>4</v>
      </c>
      <c r="Y14" s="44">
        <v>4</v>
      </c>
      <c r="Z14" s="44">
        <v>4</v>
      </c>
      <c r="AA14" s="44">
        <v>4</v>
      </c>
      <c r="AB14" s="44">
        <v>5</v>
      </c>
      <c r="AC14" s="44">
        <v>4</v>
      </c>
      <c r="AD14" s="44">
        <v>4</v>
      </c>
      <c r="AE14" s="44">
        <v>5</v>
      </c>
      <c r="AF14" s="44">
        <v>5</v>
      </c>
      <c r="AG14" s="44">
        <v>4</v>
      </c>
      <c r="AH14" s="44">
        <v>5</v>
      </c>
      <c r="AI14" s="44">
        <v>5</v>
      </c>
      <c r="AJ14" s="44">
        <v>3</v>
      </c>
      <c r="AK14" s="44">
        <v>4</v>
      </c>
      <c r="AL14" s="44">
        <v>5</v>
      </c>
      <c r="AM14" s="44">
        <v>5</v>
      </c>
      <c r="AN14" s="44">
        <v>4</v>
      </c>
      <c r="AO14" s="44">
        <v>4</v>
      </c>
      <c r="AP14" s="44">
        <v>5</v>
      </c>
      <c r="AQ14" s="44">
        <v>5</v>
      </c>
      <c r="AR14">
        <f t="shared" si="0"/>
        <v>163</v>
      </c>
    </row>
    <row r="15" spans="1:44" x14ac:dyDescent="0.25">
      <c r="A15" s="43">
        <v>14</v>
      </c>
      <c r="B15" s="44" t="s">
        <v>306</v>
      </c>
      <c r="C15" s="57" t="s">
        <v>512</v>
      </c>
      <c r="D15" s="44" t="s">
        <v>155</v>
      </c>
      <c r="E15" s="45">
        <f>VLOOKUP(B15,'Nilai Raport'!$B$2:$D$215,3,0)</f>
        <v>86.07692307692308</v>
      </c>
      <c r="F15" s="44">
        <v>4</v>
      </c>
      <c r="G15" s="44">
        <v>4</v>
      </c>
      <c r="H15" s="44">
        <v>4</v>
      </c>
      <c r="I15" s="44">
        <v>5</v>
      </c>
      <c r="J15" s="44">
        <v>4</v>
      </c>
      <c r="K15" s="44">
        <v>3</v>
      </c>
      <c r="L15" s="44">
        <v>5</v>
      </c>
      <c r="M15" s="44">
        <v>5</v>
      </c>
      <c r="N15" s="44">
        <v>5</v>
      </c>
      <c r="O15" s="44">
        <v>5</v>
      </c>
      <c r="P15" s="44">
        <v>4</v>
      </c>
      <c r="Q15" s="44">
        <v>4</v>
      </c>
      <c r="R15" s="44">
        <v>3</v>
      </c>
      <c r="S15" s="44">
        <v>4</v>
      </c>
      <c r="T15" s="44">
        <v>5</v>
      </c>
      <c r="U15" s="44">
        <v>5</v>
      </c>
      <c r="V15" s="44">
        <v>4</v>
      </c>
      <c r="W15" s="44">
        <v>4</v>
      </c>
      <c r="X15" s="44">
        <v>4</v>
      </c>
      <c r="Y15" s="44">
        <v>4</v>
      </c>
      <c r="Z15" s="44">
        <v>3</v>
      </c>
      <c r="AA15" s="44">
        <v>4</v>
      </c>
      <c r="AB15" s="44">
        <v>4</v>
      </c>
      <c r="AC15" s="44">
        <v>4</v>
      </c>
      <c r="AD15" s="44">
        <v>4</v>
      </c>
      <c r="AE15" s="44">
        <v>4</v>
      </c>
      <c r="AF15" s="44">
        <v>4</v>
      </c>
      <c r="AG15" s="44">
        <v>4</v>
      </c>
      <c r="AH15" s="44">
        <v>4</v>
      </c>
      <c r="AI15" s="44">
        <v>4</v>
      </c>
      <c r="AJ15" s="44">
        <v>4</v>
      </c>
      <c r="AK15" s="44">
        <v>4</v>
      </c>
      <c r="AL15" s="44">
        <v>4</v>
      </c>
      <c r="AM15" s="44">
        <v>4</v>
      </c>
      <c r="AN15" s="44">
        <v>4</v>
      </c>
      <c r="AO15" s="44">
        <v>5</v>
      </c>
      <c r="AP15" s="44">
        <v>4</v>
      </c>
      <c r="AQ15" s="44">
        <v>5</v>
      </c>
      <c r="AR15">
        <f t="shared" si="0"/>
        <v>158</v>
      </c>
    </row>
    <row r="16" spans="1:44" x14ac:dyDescent="0.25">
      <c r="A16" s="43">
        <v>15</v>
      </c>
      <c r="B16" s="42" t="s">
        <v>322</v>
      </c>
      <c r="C16" s="57" t="s">
        <v>512</v>
      </c>
      <c r="D16" s="44" t="s">
        <v>155</v>
      </c>
      <c r="E16" s="45">
        <f>VLOOKUP(B16,'Nilai Raport'!$B$2:$D$215,3,0)</f>
        <v>85.84615384615384</v>
      </c>
      <c r="F16" s="44">
        <v>4</v>
      </c>
      <c r="G16" s="44">
        <v>4</v>
      </c>
      <c r="H16" s="44">
        <v>5</v>
      </c>
      <c r="I16" s="44">
        <v>4</v>
      </c>
      <c r="J16" s="44">
        <v>3</v>
      </c>
      <c r="K16" s="44">
        <v>4</v>
      </c>
      <c r="L16" s="44">
        <v>5</v>
      </c>
      <c r="M16" s="44">
        <v>5</v>
      </c>
      <c r="N16" s="44">
        <v>4</v>
      </c>
      <c r="O16" s="44">
        <v>5</v>
      </c>
      <c r="P16" s="44">
        <v>3</v>
      </c>
      <c r="Q16" s="44">
        <v>3</v>
      </c>
      <c r="R16" s="44">
        <v>2</v>
      </c>
      <c r="S16" s="44">
        <v>3</v>
      </c>
      <c r="T16" s="44">
        <v>4</v>
      </c>
      <c r="U16" s="44">
        <v>3</v>
      </c>
      <c r="V16" s="44">
        <v>4</v>
      </c>
      <c r="W16" s="44">
        <v>3</v>
      </c>
      <c r="X16" s="44">
        <v>3</v>
      </c>
      <c r="Y16" s="44">
        <v>4</v>
      </c>
      <c r="Z16" s="44">
        <v>3</v>
      </c>
      <c r="AA16" s="44">
        <v>4</v>
      </c>
      <c r="AB16" s="44">
        <v>4</v>
      </c>
      <c r="AC16" s="44">
        <v>4</v>
      </c>
      <c r="AD16" s="44">
        <v>4</v>
      </c>
      <c r="AE16" s="44">
        <v>5</v>
      </c>
      <c r="AF16" s="44">
        <v>5</v>
      </c>
      <c r="AG16" s="44">
        <v>3</v>
      </c>
      <c r="AH16" s="44">
        <v>4</v>
      </c>
      <c r="AI16" s="44">
        <v>4</v>
      </c>
      <c r="AJ16" s="44">
        <v>4</v>
      </c>
      <c r="AK16" s="44">
        <v>4</v>
      </c>
      <c r="AL16" s="44">
        <v>3</v>
      </c>
      <c r="AM16" s="44">
        <v>4</v>
      </c>
      <c r="AN16" s="44">
        <v>3</v>
      </c>
      <c r="AO16" s="44">
        <v>5</v>
      </c>
      <c r="AP16" s="44">
        <v>5</v>
      </c>
      <c r="AQ16" s="44">
        <v>5</v>
      </c>
      <c r="AR16">
        <f t="shared" si="0"/>
        <v>148</v>
      </c>
    </row>
    <row r="17" spans="1:44" x14ac:dyDescent="0.25">
      <c r="A17" s="43">
        <v>16</v>
      </c>
      <c r="B17" s="42" t="s">
        <v>323</v>
      </c>
      <c r="C17" s="57" t="s">
        <v>512</v>
      </c>
      <c r="D17" s="44" t="s">
        <v>155</v>
      </c>
      <c r="E17" s="45">
        <f>VLOOKUP(B17,'Nilai Raport'!$B$2:$D$215,3,0)</f>
        <v>83.461538461538467</v>
      </c>
      <c r="F17" s="44">
        <v>5</v>
      </c>
      <c r="G17" s="44">
        <v>5</v>
      </c>
      <c r="H17" s="44">
        <v>4</v>
      </c>
      <c r="I17" s="44">
        <v>4</v>
      </c>
      <c r="J17" s="44">
        <v>3</v>
      </c>
      <c r="K17" s="44">
        <v>3</v>
      </c>
      <c r="L17" s="44">
        <v>4</v>
      </c>
      <c r="M17" s="44">
        <v>5</v>
      </c>
      <c r="N17" s="44">
        <v>5</v>
      </c>
      <c r="O17" s="44">
        <v>5</v>
      </c>
      <c r="P17" s="44">
        <v>5</v>
      </c>
      <c r="Q17" s="44">
        <v>3</v>
      </c>
      <c r="R17" s="44">
        <v>5</v>
      </c>
      <c r="S17" s="44">
        <v>5</v>
      </c>
      <c r="T17" s="44">
        <v>3</v>
      </c>
      <c r="U17" s="44">
        <v>5</v>
      </c>
      <c r="V17" s="44">
        <v>4</v>
      </c>
      <c r="W17" s="44">
        <v>5</v>
      </c>
      <c r="X17" s="44">
        <v>4</v>
      </c>
      <c r="Y17" s="44">
        <v>4</v>
      </c>
      <c r="Z17" s="44">
        <v>5</v>
      </c>
      <c r="AA17" s="44">
        <v>5</v>
      </c>
      <c r="AB17" s="44">
        <v>4</v>
      </c>
      <c r="AC17" s="44">
        <v>4</v>
      </c>
      <c r="AD17" s="44">
        <v>4</v>
      </c>
      <c r="AE17" s="44">
        <v>4</v>
      </c>
      <c r="AF17" s="44">
        <v>4</v>
      </c>
      <c r="AG17" s="44">
        <v>5</v>
      </c>
      <c r="AH17" s="44">
        <v>4</v>
      </c>
      <c r="AI17" s="44">
        <v>5</v>
      </c>
      <c r="AJ17" s="44">
        <v>3</v>
      </c>
      <c r="AK17" s="44">
        <v>3</v>
      </c>
      <c r="AL17" s="44">
        <v>5</v>
      </c>
      <c r="AM17" s="44">
        <v>5</v>
      </c>
      <c r="AN17" s="44">
        <v>3</v>
      </c>
      <c r="AO17" s="44">
        <v>4</v>
      </c>
      <c r="AP17" s="44">
        <v>4</v>
      </c>
      <c r="AQ17" s="44">
        <v>5</v>
      </c>
      <c r="AR17">
        <f t="shared" si="0"/>
        <v>162</v>
      </c>
    </row>
    <row r="18" spans="1:44" x14ac:dyDescent="0.25">
      <c r="A18" s="43">
        <v>17</v>
      </c>
      <c r="B18" s="44" t="s">
        <v>308</v>
      </c>
      <c r="C18" s="57" t="s">
        <v>511</v>
      </c>
      <c r="D18" s="44" t="s">
        <v>155</v>
      </c>
      <c r="E18" s="45">
        <f>VLOOKUP(B18,'Nilai Raport'!$B$2:$D$215,3,0)</f>
        <v>86.769230769230774</v>
      </c>
      <c r="F18" s="44">
        <v>4</v>
      </c>
      <c r="G18" s="44">
        <v>4</v>
      </c>
      <c r="H18" s="44">
        <v>5</v>
      </c>
      <c r="I18" s="44">
        <v>4</v>
      </c>
      <c r="J18" s="44">
        <v>4</v>
      </c>
      <c r="K18" s="44">
        <v>4</v>
      </c>
      <c r="L18" s="44">
        <v>5</v>
      </c>
      <c r="M18" s="44">
        <v>4</v>
      </c>
      <c r="N18" s="44">
        <v>4</v>
      </c>
      <c r="O18" s="44">
        <v>5</v>
      </c>
      <c r="P18" s="44">
        <v>4</v>
      </c>
      <c r="Q18" s="44">
        <v>4</v>
      </c>
      <c r="R18" s="44">
        <v>4</v>
      </c>
      <c r="S18" s="44">
        <v>3</v>
      </c>
      <c r="T18" s="44">
        <v>4</v>
      </c>
      <c r="U18" s="44">
        <v>3</v>
      </c>
      <c r="V18" s="44">
        <v>4</v>
      </c>
      <c r="W18" s="44">
        <v>4</v>
      </c>
      <c r="X18" s="44">
        <v>4</v>
      </c>
      <c r="Y18" s="44">
        <v>4</v>
      </c>
      <c r="Z18" s="44">
        <v>4</v>
      </c>
      <c r="AA18" s="44">
        <v>4</v>
      </c>
      <c r="AB18" s="44">
        <v>4</v>
      </c>
      <c r="AC18" s="44">
        <v>4</v>
      </c>
      <c r="AD18" s="44">
        <v>4</v>
      </c>
      <c r="AE18" s="44">
        <v>4</v>
      </c>
      <c r="AF18" s="44">
        <v>4</v>
      </c>
      <c r="AG18" s="44">
        <v>4</v>
      </c>
      <c r="AH18" s="44">
        <v>4</v>
      </c>
      <c r="AI18" s="44">
        <v>5</v>
      </c>
      <c r="AJ18" s="44">
        <v>5</v>
      </c>
      <c r="AK18" s="44">
        <v>5</v>
      </c>
      <c r="AL18" s="44">
        <v>5</v>
      </c>
      <c r="AM18" s="44">
        <v>5</v>
      </c>
      <c r="AN18" s="44">
        <v>5</v>
      </c>
      <c r="AO18" s="44">
        <v>5</v>
      </c>
      <c r="AP18" s="44">
        <v>5</v>
      </c>
      <c r="AQ18" s="44">
        <v>5</v>
      </c>
      <c r="AR18">
        <f t="shared" si="0"/>
        <v>162</v>
      </c>
    </row>
    <row r="19" spans="1:44" x14ac:dyDescent="0.25">
      <c r="A19" s="43">
        <v>18</v>
      </c>
      <c r="B19" s="42" t="s">
        <v>324</v>
      </c>
      <c r="C19" s="57" t="s">
        <v>511</v>
      </c>
      <c r="D19" s="44" t="s">
        <v>155</v>
      </c>
      <c r="E19" s="45">
        <f>VLOOKUP(B19,'Nilai Raport'!$B$2:$D$215,3,0)</f>
        <v>86.769230769230774</v>
      </c>
      <c r="F19" s="44">
        <v>4</v>
      </c>
      <c r="G19" s="44">
        <v>5</v>
      </c>
      <c r="H19" s="44">
        <v>5</v>
      </c>
      <c r="I19" s="44">
        <v>4</v>
      </c>
      <c r="J19" s="44">
        <v>3</v>
      </c>
      <c r="K19" s="44">
        <v>4</v>
      </c>
      <c r="L19" s="44">
        <v>4</v>
      </c>
      <c r="M19" s="44">
        <v>5</v>
      </c>
      <c r="N19" s="44">
        <v>5</v>
      </c>
      <c r="O19" s="44">
        <v>5</v>
      </c>
      <c r="P19" s="44">
        <v>4</v>
      </c>
      <c r="Q19" s="44">
        <v>3</v>
      </c>
      <c r="R19" s="44">
        <v>4</v>
      </c>
      <c r="S19" s="44">
        <v>5</v>
      </c>
      <c r="T19" s="44">
        <v>5</v>
      </c>
      <c r="U19" s="44">
        <v>5</v>
      </c>
      <c r="V19" s="44">
        <v>5</v>
      </c>
      <c r="W19" s="44">
        <v>4</v>
      </c>
      <c r="X19" s="44">
        <v>5</v>
      </c>
      <c r="Y19" s="44">
        <v>5</v>
      </c>
      <c r="Z19" s="44">
        <v>5</v>
      </c>
      <c r="AA19" s="44">
        <v>5</v>
      </c>
      <c r="AB19" s="44">
        <v>4</v>
      </c>
      <c r="AC19" s="44">
        <v>4</v>
      </c>
      <c r="AD19" s="44">
        <v>5</v>
      </c>
      <c r="AE19" s="44">
        <v>5</v>
      </c>
      <c r="AF19" s="44">
        <v>5</v>
      </c>
      <c r="AG19" s="44">
        <v>4</v>
      </c>
      <c r="AH19" s="44">
        <v>5</v>
      </c>
      <c r="AI19" s="44">
        <v>5</v>
      </c>
      <c r="AJ19" s="44">
        <v>3</v>
      </c>
      <c r="AK19" s="44">
        <v>4</v>
      </c>
      <c r="AL19" s="44">
        <v>5</v>
      </c>
      <c r="AM19" s="44">
        <v>5</v>
      </c>
      <c r="AN19" s="44">
        <v>5</v>
      </c>
      <c r="AO19" s="44">
        <v>5</v>
      </c>
      <c r="AP19" s="44">
        <v>5</v>
      </c>
      <c r="AQ19" s="44">
        <v>5</v>
      </c>
      <c r="AR19">
        <f t="shared" si="0"/>
        <v>173</v>
      </c>
    </row>
    <row r="20" spans="1:44" x14ac:dyDescent="0.25">
      <c r="A20" s="43">
        <v>19</v>
      </c>
      <c r="B20" s="42" t="s">
        <v>325</v>
      </c>
      <c r="C20" s="57" t="s">
        <v>512</v>
      </c>
      <c r="D20" s="44" t="s">
        <v>155</v>
      </c>
      <c r="E20" s="45">
        <f>VLOOKUP(B20,'Nilai Raport'!$B$2:$D$215,3,0)</f>
        <v>86.15384615384616</v>
      </c>
      <c r="F20" s="44">
        <v>5</v>
      </c>
      <c r="G20" s="44">
        <v>4</v>
      </c>
      <c r="H20" s="44">
        <v>5</v>
      </c>
      <c r="I20" s="44">
        <v>5</v>
      </c>
      <c r="J20" s="44">
        <v>4</v>
      </c>
      <c r="K20" s="44">
        <v>4</v>
      </c>
      <c r="L20" s="44">
        <v>4</v>
      </c>
      <c r="M20" s="44">
        <v>5</v>
      </c>
      <c r="N20" s="44">
        <v>4</v>
      </c>
      <c r="O20" s="44">
        <v>4</v>
      </c>
      <c r="P20" s="44">
        <v>4</v>
      </c>
      <c r="Q20" s="44">
        <v>3</v>
      </c>
      <c r="R20" s="44">
        <v>5</v>
      </c>
      <c r="S20" s="44">
        <v>5</v>
      </c>
      <c r="T20" s="44">
        <v>4</v>
      </c>
      <c r="U20" s="44">
        <v>5</v>
      </c>
      <c r="V20" s="44">
        <v>5</v>
      </c>
      <c r="W20" s="44">
        <v>5</v>
      </c>
      <c r="X20" s="44">
        <v>5</v>
      </c>
      <c r="Y20" s="44">
        <v>5</v>
      </c>
      <c r="Z20" s="44">
        <v>5</v>
      </c>
      <c r="AA20" s="44">
        <v>5</v>
      </c>
      <c r="AB20" s="44">
        <v>5</v>
      </c>
      <c r="AC20" s="44">
        <v>4</v>
      </c>
      <c r="AD20" s="44">
        <v>3</v>
      </c>
      <c r="AE20" s="44">
        <v>4</v>
      </c>
      <c r="AF20" s="44">
        <v>4</v>
      </c>
      <c r="AG20" s="44">
        <v>5</v>
      </c>
      <c r="AH20" s="44">
        <v>4</v>
      </c>
      <c r="AI20" s="44">
        <v>4</v>
      </c>
      <c r="AJ20" s="44">
        <v>5</v>
      </c>
      <c r="AK20" s="44">
        <v>4</v>
      </c>
      <c r="AL20" s="44">
        <v>5</v>
      </c>
      <c r="AM20" s="44">
        <v>4</v>
      </c>
      <c r="AN20" s="44">
        <v>3</v>
      </c>
      <c r="AO20" s="44">
        <v>5</v>
      </c>
      <c r="AP20" s="44">
        <v>5</v>
      </c>
      <c r="AQ20" s="44">
        <v>5</v>
      </c>
      <c r="AR20">
        <f t="shared" si="0"/>
        <v>169</v>
      </c>
    </row>
    <row r="21" spans="1:44" x14ac:dyDescent="0.25">
      <c r="A21" s="43">
        <v>20</v>
      </c>
      <c r="B21" s="44" t="s">
        <v>309</v>
      </c>
      <c r="C21" s="57" t="s">
        <v>511</v>
      </c>
      <c r="D21" s="44" t="s">
        <v>155</v>
      </c>
      <c r="E21" s="45">
        <f>VLOOKUP(B21,'Nilai Raport'!$B$2:$D$215,3,0)</f>
        <v>83.84615384615384</v>
      </c>
      <c r="F21" s="44">
        <v>4</v>
      </c>
      <c r="G21" s="44">
        <v>4</v>
      </c>
      <c r="H21" s="44">
        <v>4</v>
      </c>
      <c r="I21" s="44">
        <v>4</v>
      </c>
      <c r="J21" s="44">
        <v>3</v>
      </c>
      <c r="K21" s="44">
        <v>2</v>
      </c>
      <c r="L21" s="44">
        <v>3</v>
      </c>
      <c r="M21" s="44">
        <v>4</v>
      </c>
      <c r="N21" s="44">
        <v>3</v>
      </c>
      <c r="O21" s="44">
        <v>3</v>
      </c>
      <c r="P21" s="44">
        <v>4</v>
      </c>
      <c r="Q21" s="44">
        <v>3</v>
      </c>
      <c r="R21" s="44">
        <v>3</v>
      </c>
      <c r="S21" s="44">
        <v>4</v>
      </c>
      <c r="T21" s="44">
        <v>4</v>
      </c>
      <c r="U21" s="44">
        <v>4</v>
      </c>
      <c r="V21" s="44">
        <v>4</v>
      </c>
      <c r="W21" s="44">
        <v>3</v>
      </c>
      <c r="X21" s="44">
        <v>4</v>
      </c>
      <c r="Y21" s="44">
        <v>4</v>
      </c>
      <c r="Z21" s="44">
        <v>4</v>
      </c>
      <c r="AA21" s="44">
        <v>4</v>
      </c>
      <c r="AB21" s="44">
        <v>3</v>
      </c>
      <c r="AC21" s="44">
        <v>4</v>
      </c>
      <c r="AD21" s="44">
        <v>4</v>
      </c>
      <c r="AE21" s="44">
        <v>3</v>
      </c>
      <c r="AF21" s="44">
        <v>4</v>
      </c>
      <c r="AG21" s="44">
        <v>4</v>
      </c>
      <c r="AH21" s="44">
        <v>4</v>
      </c>
      <c r="AI21" s="44">
        <v>4</v>
      </c>
      <c r="AJ21" s="44">
        <v>3</v>
      </c>
      <c r="AK21" s="44">
        <v>3</v>
      </c>
      <c r="AL21" s="44">
        <v>3</v>
      </c>
      <c r="AM21" s="44">
        <v>4</v>
      </c>
      <c r="AN21" s="44">
        <v>4</v>
      </c>
      <c r="AO21" s="44">
        <v>4</v>
      </c>
      <c r="AP21" s="44">
        <v>3</v>
      </c>
      <c r="AQ21" s="44">
        <v>4</v>
      </c>
      <c r="AR21">
        <f t="shared" si="0"/>
        <v>137</v>
      </c>
    </row>
    <row r="22" spans="1:44" x14ac:dyDescent="0.25">
      <c r="A22" s="43">
        <v>21</v>
      </c>
      <c r="B22" s="42" t="s">
        <v>326</v>
      </c>
      <c r="C22" s="57" t="s">
        <v>511</v>
      </c>
      <c r="D22" s="44" t="s">
        <v>155</v>
      </c>
      <c r="E22" s="45">
        <f>VLOOKUP(B22,'Nilai Raport'!$B$2:$D$215,3,0)</f>
        <v>82.692307692307693</v>
      </c>
      <c r="F22" s="44">
        <v>4</v>
      </c>
      <c r="G22" s="44">
        <v>4</v>
      </c>
      <c r="H22" s="44">
        <v>4</v>
      </c>
      <c r="I22" s="44">
        <v>3</v>
      </c>
      <c r="J22" s="44">
        <v>3</v>
      </c>
      <c r="K22" s="44">
        <v>4</v>
      </c>
      <c r="L22" s="44">
        <v>4</v>
      </c>
      <c r="M22" s="44">
        <v>4</v>
      </c>
      <c r="N22" s="44">
        <v>4</v>
      </c>
      <c r="O22" s="44">
        <v>4</v>
      </c>
      <c r="P22" s="44">
        <v>3</v>
      </c>
      <c r="Q22" s="44">
        <v>4</v>
      </c>
      <c r="R22" s="44">
        <v>3</v>
      </c>
      <c r="S22" s="44">
        <v>4</v>
      </c>
      <c r="T22" s="44">
        <v>4</v>
      </c>
      <c r="U22" s="44">
        <v>4</v>
      </c>
      <c r="V22" s="44">
        <v>4</v>
      </c>
      <c r="W22" s="44">
        <v>3</v>
      </c>
      <c r="X22" s="44">
        <v>4</v>
      </c>
      <c r="Y22" s="44">
        <v>4</v>
      </c>
      <c r="Z22" s="44">
        <v>4</v>
      </c>
      <c r="AA22" s="44">
        <v>4</v>
      </c>
      <c r="AB22" s="44">
        <v>4</v>
      </c>
      <c r="AC22" s="44">
        <v>4</v>
      </c>
      <c r="AD22" s="44">
        <v>4</v>
      </c>
      <c r="AE22" s="44">
        <v>4</v>
      </c>
      <c r="AF22" s="44">
        <v>4</v>
      </c>
      <c r="AG22" s="44">
        <v>4</v>
      </c>
      <c r="AH22" s="44">
        <v>4</v>
      </c>
      <c r="AI22" s="44">
        <v>4</v>
      </c>
      <c r="AJ22" s="44">
        <v>4</v>
      </c>
      <c r="AK22" s="44">
        <v>4</v>
      </c>
      <c r="AL22" s="44">
        <v>4</v>
      </c>
      <c r="AM22" s="44">
        <v>4</v>
      </c>
      <c r="AN22" s="44">
        <v>4</v>
      </c>
      <c r="AO22" s="44">
        <v>4</v>
      </c>
      <c r="AP22" s="44">
        <v>4</v>
      </c>
      <c r="AQ22" s="44">
        <v>4</v>
      </c>
      <c r="AR22">
        <f t="shared" si="0"/>
        <v>147</v>
      </c>
    </row>
    <row r="23" spans="1:44" x14ac:dyDescent="0.25">
      <c r="A23" s="43">
        <v>22</v>
      </c>
      <c r="B23" s="44" t="s">
        <v>185</v>
      </c>
      <c r="C23" s="57" t="s">
        <v>512</v>
      </c>
      <c r="D23" s="44" t="s">
        <v>155</v>
      </c>
      <c r="E23" s="45">
        <f>VLOOKUP(B23,'Nilai Raport'!$B$2:$D$215,3,0)</f>
        <v>85.384615384615387</v>
      </c>
      <c r="F23" s="44">
        <v>3</v>
      </c>
      <c r="G23" s="44">
        <v>5</v>
      </c>
      <c r="H23" s="44">
        <v>5</v>
      </c>
      <c r="I23" s="44">
        <v>5</v>
      </c>
      <c r="J23" s="44">
        <v>3</v>
      </c>
      <c r="K23" s="44">
        <v>3</v>
      </c>
      <c r="L23" s="44">
        <v>4</v>
      </c>
      <c r="M23" s="44">
        <v>5</v>
      </c>
      <c r="N23" s="44">
        <v>5</v>
      </c>
      <c r="O23" s="44">
        <v>5</v>
      </c>
      <c r="P23" s="44">
        <v>5</v>
      </c>
      <c r="Q23" s="44">
        <v>5</v>
      </c>
      <c r="R23" s="44">
        <v>5</v>
      </c>
      <c r="S23" s="44">
        <v>5</v>
      </c>
      <c r="T23" s="44">
        <v>5</v>
      </c>
      <c r="U23" s="44">
        <v>3</v>
      </c>
      <c r="V23" s="44">
        <v>3</v>
      </c>
      <c r="W23" s="44">
        <v>5</v>
      </c>
      <c r="X23" s="44">
        <v>4</v>
      </c>
      <c r="Y23" s="44">
        <v>4</v>
      </c>
      <c r="Z23" s="44">
        <v>4</v>
      </c>
      <c r="AA23" s="44">
        <v>4</v>
      </c>
      <c r="AB23" s="44">
        <v>3</v>
      </c>
      <c r="AC23" s="44">
        <v>3</v>
      </c>
      <c r="AD23" s="44">
        <v>4</v>
      </c>
      <c r="AE23" s="44">
        <v>4</v>
      </c>
      <c r="AF23" s="44">
        <v>5</v>
      </c>
      <c r="AG23" s="44">
        <v>5</v>
      </c>
      <c r="AH23" s="44">
        <v>5</v>
      </c>
      <c r="AI23" s="44">
        <v>5</v>
      </c>
      <c r="AJ23" s="44">
        <v>5</v>
      </c>
      <c r="AK23" s="44">
        <v>5</v>
      </c>
      <c r="AL23" s="44">
        <v>5</v>
      </c>
      <c r="AM23" s="44">
        <v>5</v>
      </c>
      <c r="AN23" s="44">
        <v>5</v>
      </c>
      <c r="AO23" s="44">
        <v>5</v>
      </c>
      <c r="AP23" s="44">
        <v>5</v>
      </c>
      <c r="AQ23" s="44">
        <v>5</v>
      </c>
      <c r="AR23">
        <f t="shared" si="0"/>
        <v>169</v>
      </c>
    </row>
    <row r="24" spans="1:44" x14ac:dyDescent="0.25">
      <c r="A24" s="43">
        <v>23</v>
      </c>
      <c r="B24" s="44" t="s">
        <v>311</v>
      </c>
      <c r="C24" s="57" t="s">
        <v>512</v>
      </c>
      <c r="D24" s="44" t="s">
        <v>155</v>
      </c>
      <c r="E24" s="45">
        <f>VLOOKUP(B24,'Nilai Raport'!$B$2:$D$215,3,0)</f>
        <v>84.538461538461533</v>
      </c>
      <c r="F24" s="44">
        <v>3</v>
      </c>
      <c r="G24" s="44">
        <v>3</v>
      </c>
      <c r="H24" s="44">
        <v>3</v>
      </c>
      <c r="I24" s="44">
        <v>3</v>
      </c>
      <c r="J24" s="44">
        <v>3</v>
      </c>
      <c r="K24" s="44">
        <v>3</v>
      </c>
      <c r="L24" s="44">
        <v>3</v>
      </c>
      <c r="M24" s="44">
        <v>3</v>
      </c>
      <c r="N24" s="44">
        <v>3</v>
      </c>
      <c r="O24" s="44">
        <v>3</v>
      </c>
      <c r="P24" s="44">
        <v>3</v>
      </c>
      <c r="Q24" s="44">
        <v>3</v>
      </c>
      <c r="R24" s="44">
        <v>3</v>
      </c>
      <c r="S24" s="44">
        <v>3</v>
      </c>
      <c r="T24" s="44">
        <v>4</v>
      </c>
      <c r="U24" s="44">
        <v>3</v>
      </c>
      <c r="V24" s="44">
        <v>3</v>
      </c>
      <c r="W24" s="44">
        <v>3</v>
      </c>
      <c r="X24" s="44">
        <v>3</v>
      </c>
      <c r="Y24" s="44">
        <v>3</v>
      </c>
      <c r="Z24" s="44">
        <v>3</v>
      </c>
      <c r="AA24" s="44">
        <v>3</v>
      </c>
      <c r="AB24" s="44">
        <v>4</v>
      </c>
      <c r="AC24" s="44">
        <v>4</v>
      </c>
      <c r="AD24" s="44">
        <v>4</v>
      </c>
      <c r="AE24" s="44">
        <v>4</v>
      </c>
      <c r="AF24" s="44">
        <v>4</v>
      </c>
      <c r="AG24" s="44">
        <v>3</v>
      </c>
      <c r="AH24" s="44">
        <v>3</v>
      </c>
      <c r="AI24" s="44">
        <v>5</v>
      </c>
      <c r="AJ24" s="44">
        <v>3</v>
      </c>
      <c r="AK24" s="44">
        <v>3</v>
      </c>
      <c r="AL24" s="44">
        <v>4</v>
      </c>
      <c r="AM24" s="44">
        <v>4</v>
      </c>
      <c r="AN24" s="44">
        <v>3</v>
      </c>
      <c r="AO24" s="44">
        <v>3</v>
      </c>
      <c r="AP24" s="44">
        <v>4</v>
      </c>
      <c r="AQ24" s="44">
        <v>5</v>
      </c>
      <c r="AR24">
        <f t="shared" si="0"/>
        <v>127</v>
      </c>
    </row>
    <row r="25" spans="1:44" x14ac:dyDescent="0.25"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6D9E5-7868-4C47-9B48-1FBBFF2D7187}">
  <dimension ref="A1:AQ24"/>
  <sheetViews>
    <sheetView workbookViewId="0">
      <selection activeCell="I13" sqref="I13"/>
    </sheetView>
  </sheetViews>
  <sheetFormatPr defaultRowHeight="12.5" x14ac:dyDescent="0.25"/>
  <cols>
    <col min="1" max="1" width="3.1796875" style="39" bestFit="1" customWidth="1"/>
    <col min="2" max="2" width="29.6328125" bestFit="1" customWidth="1"/>
    <col min="3" max="3" width="12.7265625" style="39" bestFit="1" customWidth="1"/>
    <col min="4" max="4" width="8.7265625" style="39"/>
    <col min="5" max="5" width="10.81640625" style="39" bestFit="1" customWidth="1"/>
  </cols>
  <sheetData>
    <row r="1" spans="1:43" ht="13" x14ac:dyDescent="0.3">
      <c r="A1" s="46" t="s">
        <v>250</v>
      </c>
      <c r="B1" s="51" t="s">
        <v>1</v>
      </c>
      <c r="C1" s="51" t="s">
        <v>2</v>
      </c>
      <c r="D1" s="51" t="s">
        <v>4</v>
      </c>
      <c r="E1" s="51" t="s">
        <v>296</v>
      </c>
      <c r="F1" s="51" t="s">
        <v>255</v>
      </c>
      <c r="G1" s="51" t="s">
        <v>256</v>
      </c>
      <c r="H1" s="51" t="s">
        <v>257</v>
      </c>
      <c r="I1" s="51" t="s">
        <v>258</v>
      </c>
      <c r="J1" s="51" t="s">
        <v>259</v>
      </c>
      <c r="K1" s="51" t="s">
        <v>260</v>
      </c>
      <c r="L1" s="51" t="s">
        <v>261</v>
      </c>
      <c r="M1" s="51" t="s">
        <v>262</v>
      </c>
      <c r="N1" s="51" t="s">
        <v>263</v>
      </c>
      <c r="O1" s="51" t="s">
        <v>264</v>
      </c>
      <c r="P1" s="51" t="s">
        <v>265</v>
      </c>
      <c r="Q1" s="51" t="s">
        <v>266</v>
      </c>
      <c r="R1" s="51" t="s">
        <v>267</v>
      </c>
      <c r="S1" s="51" t="s">
        <v>268</v>
      </c>
      <c r="T1" s="51" t="s">
        <v>269</v>
      </c>
      <c r="U1" s="51" t="s">
        <v>270</v>
      </c>
      <c r="V1" s="51" t="s">
        <v>271</v>
      </c>
      <c r="W1" s="51" t="s">
        <v>272</v>
      </c>
      <c r="X1" s="51" t="s">
        <v>273</v>
      </c>
      <c r="Y1" s="51" t="s">
        <v>274</v>
      </c>
      <c r="Z1" s="51" t="s">
        <v>275</v>
      </c>
      <c r="AA1" s="51" t="s">
        <v>276</v>
      </c>
      <c r="AB1" s="51" t="s">
        <v>277</v>
      </c>
      <c r="AC1" s="51" t="s">
        <v>278</v>
      </c>
      <c r="AD1" s="51" t="s">
        <v>279</v>
      </c>
      <c r="AE1" s="51" t="s">
        <v>280</v>
      </c>
      <c r="AF1" s="51" t="s">
        <v>281</v>
      </c>
      <c r="AG1" s="51" t="s">
        <v>282</v>
      </c>
      <c r="AH1" s="51" t="s">
        <v>283</v>
      </c>
      <c r="AI1" s="51" t="s">
        <v>284</v>
      </c>
      <c r="AJ1" s="51" t="s">
        <v>285</v>
      </c>
      <c r="AK1" s="51" t="s">
        <v>286</v>
      </c>
      <c r="AL1" s="51" t="s">
        <v>287</v>
      </c>
      <c r="AM1" s="51" t="s">
        <v>288</v>
      </c>
      <c r="AN1" s="51" t="s">
        <v>289</v>
      </c>
      <c r="AO1" s="51" t="s">
        <v>290</v>
      </c>
      <c r="AP1" s="51" t="s">
        <v>291</v>
      </c>
      <c r="AQ1" s="51" t="s">
        <v>292</v>
      </c>
    </row>
    <row r="2" spans="1:43" x14ac:dyDescent="0.25">
      <c r="A2" s="43">
        <v>1</v>
      </c>
      <c r="B2" s="48" t="s">
        <v>327</v>
      </c>
      <c r="C2" s="54" t="s">
        <v>512</v>
      </c>
      <c r="D2" s="54" t="s">
        <v>123</v>
      </c>
      <c r="E2" s="52">
        <f>VLOOKUP(B2,'Nilai Raport'!$B$2:$D$215,3,0)</f>
        <v>84.461538461538467</v>
      </c>
      <c r="F2" s="48">
        <v>3</v>
      </c>
      <c r="G2" s="48">
        <v>3</v>
      </c>
      <c r="H2" s="48">
        <v>3</v>
      </c>
      <c r="I2" s="48">
        <v>3</v>
      </c>
      <c r="J2" s="48">
        <v>2</v>
      </c>
      <c r="K2" s="48">
        <v>2</v>
      </c>
      <c r="L2" s="48">
        <v>3</v>
      </c>
      <c r="M2" s="48">
        <v>3</v>
      </c>
      <c r="N2" s="48">
        <v>2</v>
      </c>
      <c r="O2" s="48">
        <v>5</v>
      </c>
      <c r="P2" s="48">
        <v>3</v>
      </c>
      <c r="Q2" s="48">
        <v>3</v>
      </c>
      <c r="R2" s="48">
        <v>3</v>
      </c>
      <c r="S2" s="48">
        <v>3</v>
      </c>
      <c r="T2" s="48">
        <v>3</v>
      </c>
      <c r="U2" s="48">
        <v>3</v>
      </c>
      <c r="V2" s="48">
        <v>3</v>
      </c>
      <c r="W2" s="48">
        <v>3</v>
      </c>
      <c r="X2" s="48">
        <v>5</v>
      </c>
      <c r="Y2" s="48">
        <v>3</v>
      </c>
      <c r="Z2" s="48">
        <v>3</v>
      </c>
      <c r="AA2" s="48">
        <v>4</v>
      </c>
      <c r="AB2" s="48">
        <v>4</v>
      </c>
      <c r="AC2" s="48">
        <v>5</v>
      </c>
      <c r="AD2" s="48">
        <v>5</v>
      </c>
      <c r="AE2" s="48">
        <v>4</v>
      </c>
      <c r="AF2" s="48">
        <v>5</v>
      </c>
      <c r="AG2" s="48">
        <v>3</v>
      </c>
      <c r="AH2" s="48">
        <v>4</v>
      </c>
      <c r="AI2" s="48">
        <v>5</v>
      </c>
      <c r="AJ2" s="48">
        <v>5</v>
      </c>
      <c r="AK2" s="48">
        <v>4</v>
      </c>
      <c r="AL2" s="48">
        <v>5</v>
      </c>
      <c r="AM2" s="48">
        <v>5</v>
      </c>
      <c r="AN2" s="48">
        <v>5</v>
      </c>
      <c r="AO2" s="48">
        <v>5</v>
      </c>
      <c r="AP2" s="48">
        <v>5</v>
      </c>
      <c r="AQ2" s="48">
        <v>5</v>
      </c>
    </row>
    <row r="3" spans="1:43" x14ac:dyDescent="0.25">
      <c r="A3" s="43">
        <v>2</v>
      </c>
      <c r="B3" s="49" t="s">
        <v>349</v>
      </c>
      <c r="C3" s="55" t="s">
        <v>512</v>
      </c>
      <c r="D3" s="55" t="s">
        <v>123</v>
      </c>
      <c r="E3" s="52">
        <f>VLOOKUP(B3,'Nilai Raport'!$B$2:$D$215,3,0)</f>
        <v>80.538461538461533</v>
      </c>
      <c r="F3" s="49">
        <v>3</v>
      </c>
      <c r="G3" s="49">
        <v>4</v>
      </c>
      <c r="H3" s="49">
        <v>3</v>
      </c>
      <c r="I3" s="49">
        <v>4</v>
      </c>
      <c r="J3" s="49">
        <v>3</v>
      </c>
      <c r="K3" s="49">
        <v>1</v>
      </c>
      <c r="L3" s="49">
        <v>4</v>
      </c>
      <c r="M3" s="49">
        <v>3</v>
      </c>
      <c r="N3" s="49">
        <v>4</v>
      </c>
      <c r="O3" s="49">
        <v>4</v>
      </c>
      <c r="P3" s="49">
        <v>4</v>
      </c>
      <c r="Q3" s="49">
        <v>3</v>
      </c>
      <c r="R3" s="49">
        <v>3</v>
      </c>
      <c r="S3" s="49">
        <v>3</v>
      </c>
      <c r="T3" s="49">
        <v>4</v>
      </c>
      <c r="U3" s="49">
        <v>3</v>
      </c>
      <c r="V3" s="49">
        <v>3</v>
      </c>
      <c r="W3" s="49">
        <v>3</v>
      </c>
      <c r="X3" s="49">
        <v>3</v>
      </c>
      <c r="Y3" s="49">
        <v>3</v>
      </c>
      <c r="Z3" s="49">
        <v>4</v>
      </c>
      <c r="AA3" s="49">
        <v>4</v>
      </c>
      <c r="AB3" s="49">
        <v>3</v>
      </c>
      <c r="AC3" s="49">
        <v>5</v>
      </c>
      <c r="AD3" s="49">
        <v>4</v>
      </c>
      <c r="AE3" s="49">
        <v>4</v>
      </c>
      <c r="AF3" s="49">
        <v>4</v>
      </c>
      <c r="AG3" s="49">
        <v>3</v>
      </c>
      <c r="AH3" s="49">
        <v>4</v>
      </c>
      <c r="AI3" s="49">
        <v>4</v>
      </c>
      <c r="AJ3" s="49">
        <v>5</v>
      </c>
      <c r="AK3" s="49">
        <v>3</v>
      </c>
      <c r="AL3" s="49">
        <v>4</v>
      </c>
      <c r="AM3" s="49">
        <v>4</v>
      </c>
      <c r="AN3" s="49">
        <v>3</v>
      </c>
      <c r="AO3" s="49">
        <v>4</v>
      </c>
      <c r="AP3" s="49">
        <v>4</v>
      </c>
      <c r="AQ3" s="49">
        <v>3</v>
      </c>
    </row>
    <row r="4" spans="1:43" x14ac:dyDescent="0.25">
      <c r="A4" s="43">
        <v>3</v>
      </c>
      <c r="B4" s="49" t="s">
        <v>329</v>
      </c>
      <c r="C4" s="55" t="s">
        <v>512</v>
      </c>
      <c r="D4" s="55" t="s">
        <v>123</v>
      </c>
      <c r="E4" s="52">
        <f>VLOOKUP(B4,'Nilai Raport'!$B$2:$D$215,3,0)</f>
        <v>81.84615384615384</v>
      </c>
      <c r="F4" s="49">
        <v>5</v>
      </c>
      <c r="G4" s="49">
        <v>5</v>
      </c>
      <c r="H4" s="49">
        <v>5</v>
      </c>
      <c r="I4" s="49">
        <v>4</v>
      </c>
      <c r="J4" s="49">
        <v>5</v>
      </c>
      <c r="K4" s="49">
        <v>3</v>
      </c>
      <c r="L4" s="49">
        <v>5</v>
      </c>
      <c r="M4" s="49">
        <v>5</v>
      </c>
      <c r="N4" s="49">
        <v>5</v>
      </c>
      <c r="O4" s="49">
        <v>5</v>
      </c>
      <c r="P4" s="49">
        <v>5</v>
      </c>
      <c r="Q4" s="49">
        <v>3</v>
      </c>
      <c r="R4" s="49">
        <v>5</v>
      </c>
      <c r="S4" s="49">
        <v>5</v>
      </c>
      <c r="T4" s="49">
        <v>5</v>
      </c>
      <c r="U4" s="49">
        <v>5</v>
      </c>
      <c r="V4" s="49">
        <v>4</v>
      </c>
      <c r="W4" s="49">
        <v>5</v>
      </c>
      <c r="X4" s="49">
        <v>5</v>
      </c>
      <c r="Y4" s="49">
        <v>5</v>
      </c>
      <c r="Z4" s="49">
        <v>4</v>
      </c>
      <c r="AA4" s="49">
        <v>5</v>
      </c>
      <c r="AB4" s="49">
        <v>5</v>
      </c>
      <c r="AC4" s="49">
        <v>5</v>
      </c>
      <c r="AD4" s="49">
        <v>4</v>
      </c>
      <c r="AE4" s="49">
        <v>5</v>
      </c>
      <c r="AF4" s="49">
        <v>5</v>
      </c>
      <c r="AG4" s="49">
        <v>5</v>
      </c>
      <c r="AH4" s="49">
        <v>4</v>
      </c>
      <c r="AI4" s="49">
        <v>4</v>
      </c>
      <c r="AJ4" s="49">
        <v>5</v>
      </c>
      <c r="AK4" s="49">
        <v>4</v>
      </c>
      <c r="AL4" s="49">
        <v>5</v>
      </c>
      <c r="AM4" s="49">
        <v>5</v>
      </c>
      <c r="AN4" s="49">
        <v>5</v>
      </c>
      <c r="AO4" s="49">
        <v>5</v>
      </c>
      <c r="AP4" s="49">
        <v>5</v>
      </c>
      <c r="AQ4" s="49">
        <v>4</v>
      </c>
    </row>
    <row r="5" spans="1:43" x14ac:dyDescent="0.25">
      <c r="A5" s="43">
        <v>4</v>
      </c>
      <c r="B5" s="48" t="s">
        <v>350</v>
      </c>
      <c r="C5" s="54" t="s">
        <v>512</v>
      </c>
      <c r="D5" s="54" t="s">
        <v>123</v>
      </c>
      <c r="E5" s="52">
        <f>VLOOKUP(B5,'Nilai Raport'!$B$2:$D$215,3,0)</f>
        <v>81.07692307692308</v>
      </c>
      <c r="F5" s="48">
        <v>3</v>
      </c>
      <c r="G5" s="48">
        <v>3</v>
      </c>
      <c r="H5" s="48">
        <v>4</v>
      </c>
      <c r="I5" s="48">
        <v>3</v>
      </c>
      <c r="J5" s="48">
        <v>3</v>
      </c>
      <c r="K5" s="48">
        <v>3</v>
      </c>
      <c r="L5" s="48">
        <v>3</v>
      </c>
      <c r="M5" s="48">
        <v>4</v>
      </c>
      <c r="N5" s="48">
        <v>4</v>
      </c>
      <c r="O5" s="48">
        <v>4</v>
      </c>
      <c r="P5" s="48">
        <v>3</v>
      </c>
      <c r="Q5" s="48">
        <v>2</v>
      </c>
      <c r="R5" s="48">
        <v>2</v>
      </c>
      <c r="S5" s="48">
        <v>4</v>
      </c>
      <c r="T5" s="48">
        <v>3</v>
      </c>
      <c r="U5" s="48">
        <v>3</v>
      </c>
      <c r="V5" s="48">
        <v>3</v>
      </c>
      <c r="W5" s="48">
        <v>3</v>
      </c>
      <c r="X5" s="48">
        <v>3</v>
      </c>
      <c r="Y5" s="48">
        <v>4</v>
      </c>
      <c r="Z5" s="48">
        <v>3</v>
      </c>
      <c r="AA5" s="48">
        <v>3</v>
      </c>
      <c r="AB5" s="48">
        <v>3</v>
      </c>
      <c r="AC5" s="48">
        <v>3</v>
      </c>
      <c r="AD5" s="48">
        <v>3</v>
      </c>
      <c r="AE5" s="48">
        <v>3</v>
      </c>
      <c r="AF5" s="48">
        <v>4</v>
      </c>
      <c r="AG5" s="48">
        <v>5</v>
      </c>
      <c r="AH5" s="48">
        <v>4</v>
      </c>
      <c r="AI5" s="48">
        <v>3</v>
      </c>
      <c r="AJ5" s="48">
        <v>3</v>
      </c>
      <c r="AK5" s="48">
        <v>3</v>
      </c>
      <c r="AL5" s="48">
        <v>4</v>
      </c>
      <c r="AM5" s="48">
        <v>4</v>
      </c>
      <c r="AN5" s="48">
        <v>3</v>
      </c>
      <c r="AO5" s="48">
        <v>4</v>
      </c>
      <c r="AP5" s="48">
        <v>4</v>
      </c>
      <c r="AQ5" s="48">
        <v>5</v>
      </c>
    </row>
    <row r="6" spans="1:43" x14ac:dyDescent="0.25">
      <c r="A6" s="43">
        <v>5</v>
      </c>
      <c r="B6" s="49" t="s">
        <v>351</v>
      </c>
      <c r="C6" s="55" t="s">
        <v>512</v>
      </c>
      <c r="D6" s="55" t="s">
        <v>123</v>
      </c>
      <c r="E6" s="52">
        <f>VLOOKUP(B6,'Nilai Raport'!$B$2:$D$215,3,0)</f>
        <v>81.92307692307692</v>
      </c>
      <c r="F6" s="49">
        <v>4</v>
      </c>
      <c r="G6" s="49">
        <v>4</v>
      </c>
      <c r="H6" s="49">
        <v>5</v>
      </c>
      <c r="I6" s="49">
        <v>5</v>
      </c>
      <c r="J6" s="49">
        <v>5</v>
      </c>
      <c r="K6" s="49">
        <v>3</v>
      </c>
      <c r="L6" s="49">
        <v>4</v>
      </c>
      <c r="M6" s="49">
        <v>5</v>
      </c>
      <c r="N6" s="49">
        <v>5</v>
      </c>
      <c r="O6" s="49">
        <v>5</v>
      </c>
      <c r="P6" s="49">
        <v>4</v>
      </c>
      <c r="Q6" s="49">
        <v>3</v>
      </c>
      <c r="R6" s="49">
        <v>4</v>
      </c>
      <c r="S6" s="49">
        <v>5</v>
      </c>
      <c r="T6" s="49">
        <v>5</v>
      </c>
      <c r="U6" s="49">
        <v>5</v>
      </c>
      <c r="V6" s="49">
        <v>4</v>
      </c>
      <c r="W6" s="49">
        <v>5</v>
      </c>
      <c r="X6" s="49">
        <v>4</v>
      </c>
      <c r="Y6" s="49">
        <v>5</v>
      </c>
      <c r="Z6" s="49">
        <v>5</v>
      </c>
      <c r="AA6" s="49">
        <v>4</v>
      </c>
      <c r="AB6" s="49">
        <v>4</v>
      </c>
      <c r="AC6" s="49">
        <v>5</v>
      </c>
      <c r="AD6" s="49">
        <v>4</v>
      </c>
      <c r="AE6" s="49">
        <v>5</v>
      </c>
      <c r="AF6" s="49">
        <v>5</v>
      </c>
      <c r="AG6" s="49">
        <v>5</v>
      </c>
      <c r="AH6" s="49">
        <v>5</v>
      </c>
      <c r="AI6" s="49">
        <v>5</v>
      </c>
      <c r="AJ6" s="49">
        <v>5</v>
      </c>
      <c r="AK6" s="49">
        <v>4</v>
      </c>
      <c r="AL6" s="49">
        <v>4</v>
      </c>
      <c r="AM6" s="49">
        <v>4</v>
      </c>
      <c r="AN6" s="49">
        <v>3</v>
      </c>
      <c r="AO6" s="49">
        <v>4</v>
      </c>
      <c r="AP6" s="49">
        <v>4</v>
      </c>
      <c r="AQ6" s="49">
        <v>4</v>
      </c>
    </row>
    <row r="7" spans="1:43" x14ac:dyDescent="0.25">
      <c r="A7" s="43">
        <v>6</v>
      </c>
      <c r="B7" s="48" t="s">
        <v>352</v>
      </c>
      <c r="C7" s="54" t="s">
        <v>512</v>
      </c>
      <c r="D7" s="54" t="s">
        <v>123</v>
      </c>
      <c r="E7" s="52">
        <f>VLOOKUP(B7,'Nilai Raport'!$B$2:$D$215,3,0)</f>
        <v>84.538461538461533</v>
      </c>
      <c r="F7" s="48">
        <v>5</v>
      </c>
      <c r="G7" s="48">
        <v>5</v>
      </c>
      <c r="H7" s="48">
        <v>5</v>
      </c>
      <c r="I7" s="48">
        <v>5</v>
      </c>
      <c r="J7" s="48">
        <v>5</v>
      </c>
      <c r="K7" s="48">
        <v>3</v>
      </c>
      <c r="L7" s="48">
        <v>5</v>
      </c>
      <c r="M7" s="48">
        <v>5</v>
      </c>
      <c r="N7" s="48">
        <v>5</v>
      </c>
      <c r="O7" s="48">
        <v>5</v>
      </c>
      <c r="P7" s="48">
        <v>5</v>
      </c>
      <c r="Q7" s="48">
        <v>5</v>
      </c>
      <c r="R7" s="48">
        <v>5</v>
      </c>
      <c r="S7" s="48">
        <v>5</v>
      </c>
      <c r="T7" s="48">
        <v>5</v>
      </c>
      <c r="U7" s="48">
        <v>4</v>
      </c>
      <c r="V7" s="48">
        <v>5</v>
      </c>
      <c r="W7" s="48">
        <v>5</v>
      </c>
      <c r="X7" s="48">
        <v>5</v>
      </c>
      <c r="Y7" s="48">
        <v>5</v>
      </c>
      <c r="Z7" s="48">
        <v>5</v>
      </c>
      <c r="AA7" s="48">
        <v>5</v>
      </c>
      <c r="AB7" s="48">
        <v>5</v>
      </c>
      <c r="AC7" s="48">
        <v>5</v>
      </c>
      <c r="AD7" s="48">
        <v>5</v>
      </c>
      <c r="AE7" s="48">
        <v>5</v>
      </c>
      <c r="AF7" s="48">
        <v>5</v>
      </c>
      <c r="AG7" s="48">
        <v>5</v>
      </c>
      <c r="AH7" s="48">
        <v>5</v>
      </c>
      <c r="AI7" s="48">
        <v>5</v>
      </c>
      <c r="AJ7" s="48">
        <v>5</v>
      </c>
      <c r="AK7" s="48">
        <v>5</v>
      </c>
      <c r="AL7" s="48">
        <v>5</v>
      </c>
      <c r="AM7" s="48">
        <v>5</v>
      </c>
      <c r="AN7" s="48">
        <v>5</v>
      </c>
      <c r="AO7" s="48">
        <v>5</v>
      </c>
      <c r="AP7" s="48">
        <v>5</v>
      </c>
      <c r="AQ7" s="48">
        <v>5</v>
      </c>
    </row>
    <row r="8" spans="1:43" x14ac:dyDescent="0.25">
      <c r="A8" s="43">
        <v>7</v>
      </c>
      <c r="B8" s="50" t="s">
        <v>330</v>
      </c>
      <c r="C8" s="56" t="s">
        <v>512</v>
      </c>
      <c r="D8" s="56" t="s">
        <v>123</v>
      </c>
      <c r="E8" s="53">
        <f>VLOOKUP(B8,'Nilai Raport'!$B$2:$D$215,3,0)</f>
        <v>81.84615384615384</v>
      </c>
      <c r="F8" s="50">
        <v>4</v>
      </c>
      <c r="G8" s="50">
        <v>4</v>
      </c>
      <c r="H8" s="50">
        <v>4</v>
      </c>
      <c r="I8" s="50">
        <v>4</v>
      </c>
      <c r="J8" s="50">
        <v>4</v>
      </c>
      <c r="K8" s="50">
        <v>3</v>
      </c>
      <c r="L8" s="50">
        <v>4</v>
      </c>
      <c r="M8" s="50">
        <v>4</v>
      </c>
      <c r="N8" s="50">
        <v>4</v>
      </c>
      <c r="O8" s="50">
        <v>4</v>
      </c>
      <c r="P8" s="50">
        <v>4</v>
      </c>
      <c r="Q8" s="50">
        <v>4</v>
      </c>
      <c r="R8" s="50">
        <v>4</v>
      </c>
      <c r="S8" s="50">
        <v>4</v>
      </c>
      <c r="T8" s="50">
        <v>4</v>
      </c>
      <c r="U8" s="50">
        <v>4</v>
      </c>
      <c r="V8" s="50">
        <v>4</v>
      </c>
      <c r="W8" s="50">
        <v>4</v>
      </c>
      <c r="X8" s="50">
        <v>4</v>
      </c>
      <c r="Y8" s="50">
        <v>4</v>
      </c>
      <c r="Z8" s="50">
        <v>4</v>
      </c>
      <c r="AA8" s="50">
        <v>4</v>
      </c>
      <c r="AB8" s="50">
        <v>4</v>
      </c>
      <c r="AC8" s="50">
        <v>4</v>
      </c>
      <c r="AD8" s="50">
        <v>4</v>
      </c>
      <c r="AE8" s="50">
        <v>4</v>
      </c>
      <c r="AF8" s="50">
        <v>4</v>
      </c>
      <c r="AG8" s="50">
        <v>4</v>
      </c>
      <c r="AH8" s="50">
        <v>4</v>
      </c>
      <c r="AI8" s="50">
        <v>4</v>
      </c>
      <c r="AJ8" s="50">
        <v>4</v>
      </c>
      <c r="AK8" s="50">
        <v>4</v>
      </c>
      <c r="AL8" s="50">
        <v>4</v>
      </c>
      <c r="AM8" s="50">
        <v>4</v>
      </c>
      <c r="AN8" s="50">
        <v>4</v>
      </c>
      <c r="AO8" s="50">
        <v>4</v>
      </c>
      <c r="AP8" s="50">
        <v>4</v>
      </c>
      <c r="AQ8" s="50">
        <v>4</v>
      </c>
    </row>
    <row r="9" spans="1:43" x14ac:dyDescent="0.25">
      <c r="A9" s="43">
        <v>8</v>
      </c>
      <c r="B9" s="49" t="s">
        <v>358</v>
      </c>
      <c r="C9" s="55" t="s">
        <v>512</v>
      </c>
      <c r="D9" s="55" t="s">
        <v>123</v>
      </c>
      <c r="E9" s="52">
        <f>VLOOKUP(B9,'Nilai Raport'!$B$2:$D$215,3,0)</f>
        <v>83.769230769230774</v>
      </c>
      <c r="F9" s="49">
        <v>5</v>
      </c>
      <c r="G9" s="49">
        <v>4</v>
      </c>
      <c r="H9" s="49">
        <v>5</v>
      </c>
      <c r="I9" s="49">
        <v>5</v>
      </c>
      <c r="J9" s="49">
        <v>5</v>
      </c>
      <c r="K9" s="49">
        <v>3</v>
      </c>
      <c r="L9" s="49">
        <v>5</v>
      </c>
      <c r="M9" s="49">
        <v>5</v>
      </c>
      <c r="N9" s="49">
        <v>5</v>
      </c>
      <c r="O9" s="49">
        <v>5</v>
      </c>
      <c r="P9" s="49">
        <v>4</v>
      </c>
      <c r="Q9" s="49">
        <v>5</v>
      </c>
      <c r="R9" s="49">
        <v>5</v>
      </c>
      <c r="S9" s="49">
        <v>5</v>
      </c>
      <c r="T9" s="49">
        <v>5</v>
      </c>
      <c r="U9" s="49">
        <v>4</v>
      </c>
      <c r="V9" s="49">
        <v>4</v>
      </c>
      <c r="W9" s="49">
        <v>4</v>
      </c>
      <c r="X9" s="49">
        <v>4</v>
      </c>
      <c r="Y9" s="49">
        <v>4</v>
      </c>
      <c r="Z9" s="49">
        <v>5</v>
      </c>
      <c r="AA9" s="49">
        <v>5</v>
      </c>
      <c r="AB9" s="49">
        <v>4</v>
      </c>
      <c r="AC9" s="49">
        <v>5</v>
      </c>
      <c r="AD9" s="49">
        <v>5</v>
      </c>
      <c r="AE9" s="49">
        <v>5</v>
      </c>
      <c r="AF9" s="49">
        <v>5</v>
      </c>
      <c r="AG9" s="49">
        <v>5</v>
      </c>
      <c r="AH9" s="49">
        <v>5</v>
      </c>
      <c r="AI9" s="49">
        <v>5</v>
      </c>
      <c r="AJ9" s="49">
        <v>4</v>
      </c>
      <c r="AK9" s="49">
        <v>4</v>
      </c>
      <c r="AL9" s="49">
        <v>5</v>
      </c>
      <c r="AM9" s="49">
        <v>5</v>
      </c>
      <c r="AN9" s="49">
        <v>5</v>
      </c>
      <c r="AO9" s="49">
        <v>4</v>
      </c>
      <c r="AP9" s="49">
        <v>5</v>
      </c>
      <c r="AQ9" s="49">
        <v>5</v>
      </c>
    </row>
    <row r="10" spans="1:43" x14ac:dyDescent="0.25">
      <c r="A10" s="43">
        <v>9</v>
      </c>
      <c r="B10" s="48" t="s">
        <v>360</v>
      </c>
      <c r="C10" s="54" t="s">
        <v>512</v>
      </c>
      <c r="D10" s="54" t="s">
        <v>123</v>
      </c>
      <c r="E10" s="52">
        <f>VLOOKUP(B10,'Nilai Raport'!$B$2:$D$215,3,0)</f>
        <v>82.307692307692307</v>
      </c>
      <c r="F10" s="48">
        <v>5</v>
      </c>
      <c r="G10" s="48">
        <v>4</v>
      </c>
      <c r="H10" s="48">
        <v>4</v>
      </c>
      <c r="I10" s="48">
        <v>3</v>
      </c>
      <c r="J10" s="48">
        <v>3</v>
      </c>
      <c r="K10" s="48">
        <v>3</v>
      </c>
      <c r="L10" s="48">
        <v>4</v>
      </c>
      <c r="M10" s="48">
        <v>4</v>
      </c>
      <c r="N10" s="48">
        <v>4</v>
      </c>
      <c r="O10" s="48">
        <v>4</v>
      </c>
      <c r="P10" s="48">
        <v>5</v>
      </c>
      <c r="Q10" s="48">
        <v>5</v>
      </c>
      <c r="R10" s="48">
        <v>3</v>
      </c>
      <c r="S10" s="48">
        <v>5</v>
      </c>
      <c r="T10" s="48">
        <v>4</v>
      </c>
      <c r="U10" s="48">
        <v>5</v>
      </c>
      <c r="V10" s="48">
        <v>4</v>
      </c>
      <c r="W10" s="48">
        <v>5</v>
      </c>
      <c r="X10" s="48">
        <v>5</v>
      </c>
      <c r="Y10" s="48">
        <v>5</v>
      </c>
      <c r="Z10" s="48">
        <v>5</v>
      </c>
      <c r="AA10" s="48">
        <v>5</v>
      </c>
      <c r="AB10" s="48">
        <v>4</v>
      </c>
      <c r="AC10" s="48">
        <v>5</v>
      </c>
      <c r="AD10" s="48">
        <v>5</v>
      </c>
      <c r="AE10" s="48">
        <v>5</v>
      </c>
      <c r="AF10" s="48">
        <v>5</v>
      </c>
      <c r="AG10" s="48">
        <v>4</v>
      </c>
      <c r="AH10" s="48">
        <v>5</v>
      </c>
      <c r="AI10" s="48">
        <v>4</v>
      </c>
      <c r="AJ10" s="48">
        <v>3</v>
      </c>
      <c r="AK10" s="48">
        <v>3</v>
      </c>
      <c r="AL10" s="48">
        <v>3</v>
      </c>
      <c r="AM10" s="48">
        <v>4</v>
      </c>
      <c r="AN10" s="48">
        <v>4</v>
      </c>
      <c r="AO10" s="48">
        <v>4</v>
      </c>
      <c r="AP10" s="48">
        <v>5</v>
      </c>
      <c r="AQ10" s="48">
        <v>5</v>
      </c>
    </row>
    <row r="11" spans="1:43" x14ac:dyDescent="0.25">
      <c r="A11" s="43">
        <v>10</v>
      </c>
      <c r="B11" s="49" t="s">
        <v>361</v>
      </c>
      <c r="C11" s="55" t="s">
        <v>511</v>
      </c>
      <c r="D11" s="55" t="s">
        <v>123</v>
      </c>
      <c r="E11" s="52">
        <f>VLOOKUP(B11,'Nilai Raport'!$B$2:$D$215,3,0)</f>
        <v>85.692307692307693</v>
      </c>
      <c r="F11" s="49">
        <v>4</v>
      </c>
      <c r="G11" s="49">
        <v>5</v>
      </c>
      <c r="H11" s="49">
        <v>5</v>
      </c>
      <c r="I11" s="49">
        <v>3</v>
      </c>
      <c r="J11" s="49">
        <v>2</v>
      </c>
      <c r="K11" s="49">
        <v>1</v>
      </c>
      <c r="L11" s="49">
        <v>2</v>
      </c>
      <c r="M11" s="49">
        <v>5</v>
      </c>
      <c r="N11" s="49">
        <v>5</v>
      </c>
      <c r="O11" s="49">
        <v>4</v>
      </c>
      <c r="P11" s="49">
        <v>2</v>
      </c>
      <c r="Q11" s="49">
        <v>1</v>
      </c>
      <c r="R11" s="49">
        <v>1</v>
      </c>
      <c r="S11" s="49">
        <v>1</v>
      </c>
      <c r="T11" s="49">
        <v>5</v>
      </c>
      <c r="U11" s="49">
        <v>1</v>
      </c>
      <c r="V11" s="49">
        <v>5</v>
      </c>
      <c r="W11" s="49">
        <v>5</v>
      </c>
      <c r="X11" s="49">
        <v>5</v>
      </c>
      <c r="Y11" s="49">
        <v>3</v>
      </c>
      <c r="Z11" s="49">
        <v>3</v>
      </c>
      <c r="AA11" s="49">
        <v>5</v>
      </c>
      <c r="AB11" s="49">
        <v>5</v>
      </c>
      <c r="AC11" s="49">
        <v>5</v>
      </c>
      <c r="AD11" s="49">
        <v>5</v>
      </c>
      <c r="AE11" s="49">
        <v>5</v>
      </c>
      <c r="AF11" s="49">
        <v>5</v>
      </c>
      <c r="AG11" s="49">
        <v>4</v>
      </c>
      <c r="AH11" s="49">
        <v>5</v>
      </c>
      <c r="AI11" s="49">
        <v>5</v>
      </c>
      <c r="AJ11" s="49">
        <v>2</v>
      </c>
      <c r="AK11" s="49">
        <v>2</v>
      </c>
      <c r="AL11" s="49">
        <v>4</v>
      </c>
      <c r="AM11" s="49">
        <v>4</v>
      </c>
      <c r="AN11" s="49">
        <v>5</v>
      </c>
      <c r="AO11" s="49">
        <v>5</v>
      </c>
      <c r="AP11" s="49">
        <v>5</v>
      </c>
      <c r="AQ11" s="49">
        <v>5</v>
      </c>
    </row>
    <row r="12" spans="1:43" x14ac:dyDescent="0.25">
      <c r="A12" s="43">
        <v>11</v>
      </c>
      <c r="B12" s="48" t="s">
        <v>332</v>
      </c>
      <c r="C12" s="54" t="s">
        <v>511</v>
      </c>
      <c r="D12" s="54" t="s">
        <v>123</v>
      </c>
      <c r="E12" s="52">
        <f>VLOOKUP(B12,'Nilai Raport'!$B$2:$D$215,3,0)</f>
        <v>84.692307692307693</v>
      </c>
      <c r="F12" s="48">
        <v>5</v>
      </c>
      <c r="G12" s="48">
        <v>5</v>
      </c>
      <c r="H12" s="48">
        <v>5</v>
      </c>
      <c r="I12" s="48">
        <v>5</v>
      </c>
      <c r="J12" s="48">
        <v>3</v>
      </c>
      <c r="K12" s="48">
        <v>5</v>
      </c>
      <c r="L12" s="48">
        <v>5</v>
      </c>
      <c r="M12" s="48">
        <v>5</v>
      </c>
      <c r="N12" s="48">
        <v>5</v>
      </c>
      <c r="O12" s="48">
        <v>5</v>
      </c>
      <c r="P12" s="48">
        <v>5</v>
      </c>
      <c r="Q12" s="48">
        <v>4</v>
      </c>
      <c r="R12" s="48">
        <v>5</v>
      </c>
      <c r="S12" s="48">
        <v>5</v>
      </c>
      <c r="T12" s="48">
        <v>5</v>
      </c>
      <c r="U12" s="48">
        <v>4</v>
      </c>
      <c r="V12" s="48">
        <v>5</v>
      </c>
      <c r="W12" s="48">
        <v>4</v>
      </c>
      <c r="X12" s="48">
        <v>4</v>
      </c>
      <c r="Y12" s="48">
        <v>5</v>
      </c>
      <c r="Z12" s="48">
        <v>3</v>
      </c>
      <c r="AA12" s="48">
        <v>5</v>
      </c>
      <c r="AB12" s="48">
        <v>3</v>
      </c>
      <c r="AC12" s="48">
        <v>5</v>
      </c>
      <c r="AD12" s="48">
        <v>5</v>
      </c>
      <c r="AE12" s="48">
        <v>3</v>
      </c>
      <c r="AF12" s="48">
        <v>5</v>
      </c>
      <c r="AG12" s="48">
        <v>3</v>
      </c>
      <c r="AH12" s="48">
        <v>5</v>
      </c>
      <c r="AI12" s="48">
        <v>5</v>
      </c>
      <c r="AJ12" s="48">
        <v>2</v>
      </c>
      <c r="AK12" s="48">
        <v>5</v>
      </c>
      <c r="AL12" s="48">
        <v>5</v>
      </c>
      <c r="AM12" s="48">
        <v>5</v>
      </c>
      <c r="AN12" s="48">
        <v>5</v>
      </c>
      <c r="AO12" s="48">
        <v>5</v>
      </c>
      <c r="AP12" s="48">
        <v>5</v>
      </c>
      <c r="AQ12" s="48">
        <v>5</v>
      </c>
    </row>
    <row r="13" spans="1:43" x14ac:dyDescent="0.25">
      <c r="A13" s="43">
        <v>12</v>
      </c>
      <c r="B13" s="48" t="s">
        <v>334</v>
      </c>
      <c r="C13" s="54" t="s">
        <v>511</v>
      </c>
      <c r="D13" s="54" t="s">
        <v>123</v>
      </c>
      <c r="E13" s="52">
        <f>VLOOKUP(B13,'Nilai Raport'!$B$2:$D$215,3,0)</f>
        <v>82.692307692307693</v>
      </c>
      <c r="F13" s="48">
        <v>3</v>
      </c>
      <c r="G13" s="48">
        <v>5</v>
      </c>
      <c r="H13" s="48">
        <v>5</v>
      </c>
      <c r="I13" s="48">
        <v>5</v>
      </c>
      <c r="J13" s="48">
        <v>3</v>
      </c>
      <c r="K13" s="48">
        <v>2</v>
      </c>
      <c r="L13" s="48">
        <v>5</v>
      </c>
      <c r="M13" s="48">
        <v>5</v>
      </c>
      <c r="N13" s="48">
        <v>5</v>
      </c>
      <c r="O13" s="48">
        <v>5</v>
      </c>
      <c r="P13" s="48">
        <v>5</v>
      </c>
      <c r="Q13" s="48">
        <v>3</v>
      </c>
      <c r="R13" s="48">
        <v>5</v>
      </c>
      <c r="S13" s="48">
        <v>5</v>
      </c>
      <c r="T13" s="48">
        <v>5</v>
      </c>
      <c r="U13" s="48">
        <v>5</v>
      </c>
      <c r="V13" s="48">
        <v>4</v>
      </c>
      <c r="W13" s="48">
        <v>4</v>
      </c>
      <c r="X13" s="48">
        <v>5</v>
      </c>
      <c r="Y13" s="48">
        <v>5</v>
      </c>
      <c r="Z13" s="48">
        <v>5</v>
      </c>
      <c r="AA13" s="48">
        <v>5</v>
      </c>
      <c r="AB13" s="48">
        <v>5</v>
      </c>
      <c r="AC13" s="48">
        <v>5</v>
      </c>
      <c r="AD13" s="48">
        <v>5</v>
      </c>
      <c r="AE13" s="48">
        <v>3</v>
      </c>
      <c r="AF13" s="48">
        <v>5</v>
      </c>
      <c r="AG13" s="48">
        <v>5</v>
      </c>
      <c r="AH13" s="48">
        <v>5</v>
      </c>
      <c r="AI13" s="48">
        <v>5</v>
      </c>
      <c r="AJ13" s="48">
        <v>5</v>
      </c>
      <c r="AK13" s="48">
        <v>5</v>
      </c>
      <c r="AL13" s="48">
        <v>5</v>
      </c>
      <c r="AM13" s="48">
        <v>5</v>
      </c>
      <c r="AN13" s="48">
        <v>5</v>
      </c>
      <c r="AO13" s="48">
        <v>5</v>
      </c>
      <c r="AP13" s="48">
        <v>5</v>
      </c>
      <c r="AQ13" s="48">
        <v>5</v>
      </c>
    </row>
    <row r="14" spans="1:43" x14ac:dyDescent="0.25">
      <c r="A14" s="43">
        <v>13</v>
      </c>
      <c r="B14" s="49" t="s">
        <v>335</v>
      </c>
      <c r="C14" s="55" t="s">
        <v>512</v>
      </c>
      <c r="D14" s="55" t="s">
        <v>123</v>
      </c>
      <c r="E14" s="52">
        <f>VLOOKUP(B14,'Nilai Raport'!$B$2:$D$215,3,0)</f>
        <v>81.692307692307693</v>
      </c>
      <c r="F14" s="49">
        <v>3</v>
      </c>
      <c r="G14" s="49">
        <v>3</v>
      </c>
      <c r="H14" s="49">
        <v>4</v>
      </c>
      <c r="I14" s="49">
        <v>3</v>
      </c>
      <c r="J14" s="49">
        <v>2</v>
      </c>
      <c r="K14" s="49">
        <v>1</v>
      </c>
      <c r="L14" s="49">
        <v>3</v>
      </c>
      <c r="M14" s="49">
        <v>4</v>
      </c>
      <c r="N14" s="49">
        <v>4</v>
      </c>
      <c r="O14" s="49">
        <v>3</v>
      </c>
      <c r="P14" s="49">
        <v>3</v>
      </c>
      <c r="Q14" s="49">
        <v>2</v>
      </c>
      <c r="R14" s="49">
        <v>3</v>
      </c>
      <c r="S14" s="49">
        <v>2</v>
      </c>
      <c r="T14" s="49">
        <v>4</v>
      </c>
      <c r="U14" s="49">
        <v>2</v>
      </c>
      <c r="V14" s="49">
        <v>3</v>
      </c>
      <c r="W14" s="49">
        <v>3</v>
      </c>
      <c r="X14" s="49">
        <v>4</v>
      </c>
      <c r="Y14" s="49">
        <v>4</v>
      </c>
      <c r="Z14" s="49">
        <v>3</v>
      </c>
      <c r="AA14" s="49">
        <v>3</v>
      </c>
      <c r="AB14" s="49">
        <v>4</v>
      </c>
      <c r="AC14" s="49">
        <v>4</v>
      </c>
      <c r="AD14" s="49">
        <v>3</v>
      </c>
      <c r="AE14" s="49">
        <v>4</v>
      </c>
      <c r="AF14" s="49">
        <v>3</v>
      </c>
      <c r="AG14" s="49">
        <v>4</v>
      </c>
      <c r="AH14" s="49">
        <v>3</v>
      </c>
      <c r="AI14" s="49">
        <v>3</v>
      </c>
      <c r="AJ14" s="49">
        <v>3</v>
      </c>
      <c r="AK14" s="49">
        <v>3</v>
      </c>
      <c r="AL14" s="49">
        <v>4</v>
      </c>
      <c r="AM14" s="49">
        <v>3</v>
      </c>
      <c r="AN14" s="49">
        <v>3</v>
      </c>
      <c r="AO14" s="49">
        <v>4</v>
      </c>
      <c r="AP14" s="49">
        <v>4</v>
      </c>
      <c r="AQ14" s="49">
        <v>5</v>
      </c>
    </row>
    <row r="15" spans="1:43" x14ac:dyDescent="0.25">
      <c r="A15" s="43">
        <v>14</v>
      </c>
      <c r="B15" s="48" t="s">
        <v>362</v>
      </c>
      <c r="C15" s="54" t="s">
        <v>512</v>
      </c>
      <c r="D15" s="54" t="s">
        <v>123</v>
      </c>
      <c r="E15" s="52">
        <f>VLOOKUP(B15,'Nilai Raport'!$B$2:$D$215,3,0)</f>
        <v>82.07692307692308</v>
      </c>
      <c r="F15" s="48">
        <v>5</v>
      </c>
      <c r="G15" s="48">
        <v>5</v>
      </c>
      <c r="H15" s="48">
        <v>5</v>
      </c>
      <c r="I15" s="48">
        <v>5</v>
      </c>
      <c r="J15" s="48">
        <v>5</v>
      </c>
      <c r="K15" s="48">
        <v>3</v>
      </c>
      <c r="L15" s="48">
        <v>5</v>
      </c>
      <c r="M15" s="48">
        <v>5</v>
      </c>
      <c r="N15" s="48">
        <v>5</v>
      </c>
      <c r="O15" s="48">
        <v>5</v>
      </c>
      <c r="P15" s="48">
        <v>5</v>
      </c>
      <c r="Q15" s="48">
        <v>5</v>
      </c>
      <c r="R15" s="48">
        <v>5</v>
      </c>
      <c r="S15" s="48">
        <v>3</v>
      </c>
      <c r="T15" s="48">
        <v>5</v>
      </c>
      <c r="U15" s="48">
        <v>3</v>
      </c>
      <c r="V15" s="48">
        <v>5</v>
      </c>
      <c r="W15" s="48">
        <v>5</v>
      </c>
      <c r="X15" s="48">
        <v>5</v>
      </c>
      <c r="Y15" s="48">
        <v>5</v>
      </c>
      <c r="Z15" s="48">
        <v>5</v>
      </c>
      <c r="AA15" s="48">
        <v>5</v>
      </c>
      <c r="AB15" s="48">
        <v>5</v>
      </c>
      <c r="AC15" s="48">
        <v>5</v>
      </c>
      <c r="AD15" s="48">
        <v>5</v>
      </c>
      <c r="AE15" s="48">
        <v>5</v>
      </c>
      <c r="AF15" s="48">
        <v>5</v>
      </c>
      <c r="AG15" s="48">
        <v>5</v>
      </c>
      <c r="AH15" s="48">
        <v>5</v>
      </c>
      <c r="AI15" s="48">
        <v>5</v>
      </c>
      <c r="AJ15" s="48">
        <v>4</v>
      </c>
      <c r="AK15" s="48">
        <v>5</v>
      </c>
      <c r="AL15" s="48">
        <v>5</v>
      </c>
      <c r="AM15" s="48">
        <v>5</v>
      </c>
      <c r="AN15" s="48">
        <v>5</v>
      </c>
      <c r="AO15" s="48">
        <v>5</v>
      </c>
      <c r="AP15" s="48">
        <v>5</v>
      </c>
      <c r="AQ15" s="48">
        <v>5</v>
      </c>
    </row>
    <row r="16" spans="1:43" x14ac:dyDescent="0.25">
      <c r="A16" s="43">
        <v>15</v>
      </c>
      <c r="B16" s="48" t="s">
        <v>363</v>
      </c>
      <c r="C16" s="54" t="s">
        <v>512</v>
      </c>
      <c r="D16" s="54" t="s">
        <v>123</v>
      </c>
      <c r="E16" s="52">
        <f>VLOOKUP(B16,'Nilai Raport'!$B$2:$D$215,3,0)</f>
        <v>82.307692307692307</v>
      </c>
      <c r="F16" s="48">
        <v>4</v>
      </c>
      <c r="G16" s="48">
        <v>5</v>
      </c>
      <c r="H16" s="48">
        <v>5</v>
      </c>
      <c r="I16" s="48">
        <v>5</v>
      </c>
      <c r="J16" s="48">
        <v>3</v>
      </c>
      <c r="K16" s="48">
        <v>3</v>
      </c>
      <c r="L16" s="48">
        <v>4</v>
      </c>
      <c r="M16" s="48">
        <v>5</v>
      </c>
      <c r="N16" s="48">
        <v>5</v>
      </c>
      <c r="O16" s="48">
        <v>4</v>
      </c>
      <c r="P16" s="48">
        <v>4</v>
      </c>
      <c r="Q16" s="48">
        <v>3</v>
      </c>
      <c r="R16" s="48">
        <v>3</v>
      </c>
      <c r="S16" s="48">
        <v>4</v>
      </c>
      <c r="T16" s="48">
        <v>5</v>
      </c>
      <c r="U16" s="48">
        <v>3</v>
      </c>
      <c r="V16" s="48">
        <v>4</v>
      </c>
      <c r="W16" s="48">
        <v>4</v>
      </c>
      <c r="X16" s="48">
        <v>5</v>
      </c>
      <c r="Y16" s="48">
        <v>4</v>
      </c>
      <c r="Z16" s="48">
        <v>3</v>
      </c>
      <c r="AA16" s="48">
        <v>5</v>
      </c>
      <c r="AB16" s="48">
        <v>4</v>
      </c>
      <c r="AC16" s="48">
        <v>5</v>
      </c>
      <c r="AD16" s="48">
        <v>5</v>
      </c>
      <c r="AE16" s="48">
        <v>4</v>
      </c>
      <c r="AF16" s="48">
        <v>5</v>
      </c>
      <c r="AG16" s="48">
        <v>5</v>
      </c>
      <c r="AH16" s="48">
        <v>4</v>
      </c>
      <c r="AI16" s="48">
        <v>5</v>
      </c>
      <c r="AJ16" s="48">
        <v>4</v>
      </c>
      <c r="AK16" s="48">
        <v>3</v>
      </c>
      <c r="AL16" s="48">
        <v>5</v>
      </c>
      <c r="AM16" s="48">
        <v>5</v>
      </c>
      <c r="AN16" s="48">
        <v>4</v>
      </c>
      <c r="AO16" s="48">
        <v>5</v>
      </c>
      <c r="AP16" s="48">
        <v>5</v>
      </c>
      <c r="AQ16" s="48">
        <v>5</v>
      </c>
    </row>
    <row r="17" spans="1:43" x14ac:dyDescent="0.25">
      <c r="A17" s="43">
        <v>16</v>
      </c>
      <c r="B17" s="49" t="s">
        <v>337</v>
      </c>
      <c r="C17" s="55" t="s">
        <v>512</v>
      </c>
      <c r="D17" s="55" t="s">
        <v>123</v>
      </c>
      <c r="E17" s="52">
        <f>VLOOKUP(B17,'Nilai Raport'!$B$2:$D$215,3,0)</f>
        <v>84.461538461538467</v>
      </c>
      <c r="F17" s="49">
        <v>4</v>
      </c>
      <c r="G17" s="49">
        <v>4</v>
      </c>
      <c r="H17" s="49">
        <v>5</v>
      </c>
      <c r="I17" s="49">
        <v>4</v>
      </c>
      <c r="J17" s="49">
        <v>3</v>
      </c>
      <c r="K17" s="49">
        <v>3</v>
      </c>
      <c r="L17" s="49">
        <v>5</v>
      </c>
      <c r="M17" s="49">
        <v>4</v>
      </c>
      <c r="N17" s="49">
        <v>5</v>
      </c>
      <c r="O17" s="49">
        <v>5</v>
      </c>
      <c r="P17" s="49">
        <v>4</v>
      </c>
      <c r="Q17" s="49">
        <v>4</v>
      </c>
      <c r="R17" s="49">
        <v>5</v>
      </c>
      <c r="S17" s="49">
        <v>5</v>
      </c>
      <c r="T17" s="49">
        <v>5</v>
      </c>
      <c r="U17" s="49">
        <v>5</v>
      </c>
      <c r="V17" s="49">
        <v>5</v>
      </c>
      <c r="W17" s="49">
        <v>5</v>
      </c>
      <c r="X17" s="49">
        <v>5</v>
      </c>
      <c r="Y17" s="49">
        <v>5</v>
      </c>
      <c r="Z17" s="49">
        <v>5</v>
      </c>
      <c r="AA17" s="49">
        <v>5</v>
      </c>
      <c r="AB17" s="49">
        <v>4</v>
      </c>
      <c r="AC17" s="49">
        <v>5</v>
      </c>
      <c r="AD17" s="49">
        <v>5</v>
      </c>
      <c r="AE17" s="49">
        <v>4</v>
      </c>
      <c r="AF17" s="49">
        <v>5</v>
      </c>
      <c r="AG17" s="49">
        <v>4</v>
      </c>
      <c r="AH17" s="49">
        <v>4</v>
      </c>
      <c r="AI17" s="49">
        <v>5</v>
      </c>
      <c r="AJ17" s="49">
        <v>4</v>
      </c>
      <c r="AK17" s="49">
        <v>5</v>
      </c>
      <c r="AL17" s="49">
        <v>4</v>
      </c>
      <c r="AM17" s="49">
        <v>4</v>
      </c>
      <c r="AN17" s="49">
        <v>4</v>
      </c>
      <c r="AO17" s="49">
        <v>5</v>
      </c>
      <c r="AP17" s="49">
        <v>5</v>
      </c>
      <c r="AQ17" s="49">
        <v>5</v>
      </c>
    </row>
    <row r="18" spans="1:43" x14ac:dyDescent="0.25">
      <c r="A18" s="43">
        <v>17</v>
      </c>
      <c r="B18" s="48" t="s">
        <v>338</v>
      </c>
      <c r="C18" s="54" t="s">
        <v>512</v>
      </c>
      <c r="D18" s="54" t="s">
        <v>123</v>
      </c>
      <c r="E18" s="52">
        <f>VLOOKUP(B18,'Nilai Raport'!$B$2:$D$215,3,0)</f>
        <v>83.07692307692308</v>
      </c>
      <c r="F18" s="48">
        <v>5</v>
      </c>
      <c r="G18" s="48">
        <v>5</v>
      </c>
      <c r="H18" s="48">
        <v>5</v>
      </c>
      <c r="I18" s="48">
        <v>5</v>
      </c>
      <c r="J18" s="48">
        <v>3</v>
      </c>
      <c r="K18" s="48">
        <v>1</v>
      </c>
      <c r="L18" s="48">
        <v>3</v>
      </c>
      <c r="M18" s="48">
        <v>5</v>
      </c>
      <c r="N18" s="48">
        <v>5</v>
      </c>
      <c r="O18" s="48">
        <v>5</v>
      </c>
      <c r="P18" s="48">
        <v>4</v>
      </c>
      <c r="Q18" s="48">
        <v>5</v>
      </c>
      <c r="R18" s="48">
        <v>5</v>
      </c>
      <c r="S18" s="48">
        <v>5</v>
      </c>
      <c r="T18" s="48">
        <v>5</v>
      </c>
      <c r="U18" s="48">
        <v>5</v>
      </c>
      <c r="V18" s="48">
        <v>5</v>
      </c>
      <c r="W18" s="48">
        <v>5</v>
      </c>
      <c r="X18" s="48">
        <v>5</v>
      </c>
      <c r="Y18" s="48">
        <v>5</v>
      </c>
      <c r="Z18" s="48">
        <v>5</v>
      </c>
      <c r="AA18" s="48">
        <v>5</v>
      </c>
      <c r="AB18" s="48">
        <v>5</v>
      </c>
      <c r="AC18" s="48">
        <v>5</v>
      </c>
      <c r="AD18" s="48">
        <v>5</v>
      </c>
      <c r="AE18" s="48">
        <v>5</v>
      </c>
      <c r="AF18" s="48">
        <v>5</v>
      </c>
      <c r="AG18" s="48">
        <v>5</v>
      </c>
      <c r="AH18" s="48">
        <v>5</v>
      </c>
      <c r="AI18" s="48">
        <v>5</v>
      </c>
      <c r="AJ18" s="48">
        <v>3</v>
      </c>
      <c r="AK18" s="48">
        <v>4</v>
      </c>
      <c r="AL18" s="48">
        <v>5</v>
      </c>
      <c r="AM18" s="48">
        <v>5</v>
      </c>
      <c r="AN18" s="48">
        <v>4</v>
      </c>
      <c r="AO18" s="48">
        <v>5</v>
      </c>
      <c r="AP18" s="48">
        <v>5</v>
      </c>
      <c r="AQ18" s="48">
        <v>4</v>
      </c>
    </row>
    <row r="19" spans="1:43" x14ac:dyDescent="0.25">
      <c r="A19" s="43">
        <v>18</v>
      </c>
      <c r="B19" s="49" t="s">
        <v>339</v>
      </c>
      <c r="C19" s="55" t="s">
        <v>512</v>
      </c>
      <c r="D19" s="55" t="s">
        <v>123</v>
      </c>
      <c r="E19" s="52">
        <f>VLOOKUP(B19,'Nilai Raport'!$B$2:$D$215,3,0)</f>
        <v>82.461538461538467</v>
      </c>
      <c r="F19" s="49">
        <v>5</v>
      </c>
      <c r="G19" s="49">
        <v>4</v>
      </c>
      <c r="H19" s="49">
        <v>4</v>
      </c>
      <c r="I19" s="49">
        <v>3</v>
      </c>
      <c r="J19" s="49">
        <v>2</v>
      </c>
      <c r="K19" s="49">
        <v>3</v>
      </c>
      <c r="L19" s="49">
        <v>5</v>
      </c>
      <c r="M19" s="49">
        <v>4</v>
      </c>
      <c r="N19" s="49">
        <v>4</v>
      </c>
      <c r="O19" s="49">
        <v>5</v>
      </c>
      <c r="P19" s="49">
        <v>5</v>
      </c>
      <c r="Q19" s="49">
        <v>4</v>
      </c>
      <c r="R19" s="49">
        <v>4</v>
      </c>
      <c r="S19" s="49">
        <v>4</v>
      </c>
      <c r="T19" s="49">
        <v>5</v>
      </c>
      <c r="U19" s="49">
        <v>3</v>
      </c>
      <c r="V19" s="49">
        <v>4</v>
      </c>
      <c r="W19" s="49">
        <v>3</v>
      </c>
      <c r="X19" s="49">
        <v>4</v>
      </c>
      <c r="Y19" s="49">
        <v>4</v>
      </c>
      <c r="Z19" s="49">
        <v>4</v>
      </c>
      <c r="AA19" s="49">
        <v>5</v>
      </c>
      <c r="AB19" s="49">
        <v>5</v>
      </c>
      <c r="AC19" s="49">
        <v>5</v>
      </c>
      <c r="AD19" s="49">
        <v>4</v>
      </c>
      <c r="AE19" s="49">
        <v>4</v>
      </c>
      <c r="AF19" s="49">
        <v>4</v>
      </c>
      <c r="AG19" s="49">
        <v>4</v>
      </c>
      <c r="AH19" s="49">
        <v>4</v>
      </c>
      <c r="AI19" s="49">
        <v>4</v>
      </c>
      <c r="AJ19" s="49">
        <v>3</v>
      </c>
      <c r="AK19" s="49">
        <v>3</v>
      </c>
      <c r="AL19" s="49">
        <v>4</v>
      </c>
      <c r="AM19" s="49">
        <v>4</v>
      </c>
      <c r="AN19" s="49">
        <v>4</v>
      </c>
      <c r="AO19" s="49">
        <v>5</v>
      </c>
      <c r="AP19" s="49">
        <v>5</v>
      </c>
      <c r="AQ19" s="49">
        <v>4</v>
      </c>
    </row>
    <row r="20" spans="1:43" x14ac:dyDescent="0.25">
      <c r="A20" s="43">
        <v>19</v>
      </c>
      <c r="B20" s="48" t="s">
        <v>365</v>
      </c>
      <c r="C20" s="54" t="s">
        <v>512</v>
      </c>
      <c r="D20" s="54" t="s">
        <v>123</v>
      </c>
      <c r="E20" s="52">
        <f>VLOOKUP(B20,'Nilai Raport'!$B$2:$D$215,3,0)</f>
        <v>82.84615384615384</v>
      </c>
      <c r="F20" s="48">
        <v>5</v>
      </c>
      <c r="G20" s="48">
        <v>5</v>
      </c>
      <c r="H20" s="48">
        <v>5</v>
      </c>
      <c r="I20" s="48">
        <v>3</v>
      </c>
      <c r="J20" s="48">
        <v>2</v>
      </c>
      <c r="K20" s="48">
        <v>2</v>
      </c>
      <c r="L20" s="48">
        <v>5</v>
      </c>
      <c r="M20" s="48">
        <v>3</v>
      </c>
      <c r="N20" s="48">
        <v>5</v>
      </c>
      <c r="O20" s="48">
        <v>3</v>
      </c>
      <c r="P20" s="48">
        <v>4</v>
      </c>
      <c r="Q20" s="48">
        <v>3</v>
      </c>
      <c r="R20" s="48">
        <v>5</v>
      </c>
      <c r="S20" s="48">
        <v>5</v>
      </c>
      <c r="T20" s="48">
        <v>5</v>
      </c>
      <c r="U20" s="48">
        <v>4</v>
      </c>
      <c r="V20" s="48">
        <v>5</v>
      </c>
      <c r="W20" s="48">
        <v>5</v>
      </c>
      <c r="X20" s="48">
        <v>5</v>
      </c>
      <c r="Y20" s="48">
        <v>4</v>
      </c>
      <c r="Z20" s="48">
        <v>5</v>
      </c>
      <c r="AA20" s="48">
        <v>5</v>
      </c>
      <c r="AB20" s="48">
        <v>4</v>
      </c>
      <c r="AC20" s="48">
        <v>5</v>
      </c>
      <c r="AD20" s="48">
        <v>5</v>
      </c>
      <c r="AE20" s="48">
        <v>4</v>
      </c>
      <c r="AF20" s="48">
        <v>4</v>
      </c>
      <c r="AG20" s="48">
        <v>3</v>
      </c>
      <c r="AH20" s="48">
        <v>5</v>
      </c>
      <c r="AI20" s="48">
        <v>5</v>
      </c>
      <c r="AJ20" s="48">
        <v>5</v>
      </c>
      <c r="AK20" s="48">
        <v>3</v>
      </c>
      <c r="AL20" s="48">
        <v>3</v>
      </c>
      <c r="AM20" s="48">
        <v>5</v>
      </c>
      <c r="AN20" s="48">
        <v>3</v>
      </c>
      <c r="AO20" s="48">
        <v>5</v>
      </c>
      <c r="AP20" s="48">
        <v>5</v>
      </c>
      <c r="AQ20" s="48">
        <v>5</v>
      </c>
    </row>
    <row r="21" spans="1:43" x14ac:dyDescent="0.25">
      <c r="A21" s="43">
        <v>20</v>
      </c>
      <c r="B21" s="49" t="s">
        <v>366</v>
      </c>
      <c r="C21" s="55" t="s">
        <v>512</v>
      </c>
      <c r="D21" s="55" t="s">
        <v>123</v>
      </c>
      <c r="E21" s="52">
        <f>VLOOKUP(B21,'Nilai Raport'!$B$2:$D$215,3,0)</f>
        <v>82.15384615384616</v>
      </c>
      <c r="F21" s="49">
        <v>4</v>
      </c>
      <c r="G21" s="49">
        <v>5</v>
      </c>
      <c r="H21" s="49">
        <v>4</v>
      </c>
      <c r="I21" s="49">
        <v>4</v>
      </c>
      <c r="J21" s="49">
        <v>4</v>
      </c>
      <c r="K21" s="49">
        <v>2</v>
      </c>
      <c r="L21" s="49">
        <v>4</v>
      </c>
      <c r="M21" s="49">
        <v>5</v>
      </c>
      <c r="N21" s="49">
        <v>5</v>
      </c>
      <c r="O21" s="49">
        <v>5</v>
      </c>
      <c r="P21" s="49">
        <v>4</v>
      </c>
      <c r="Q21" s="49">
        <v>3</v>
      </c>
      <c r="R21" s="49">
        <v>4</v>
      </c>
      <c r="S21" s="49">
        <v>5</v>
      </c>
      <c r="T21" s="49">
        <v>4</v>
      </c>
      <c r="U21" s="49">
        <v>5</v>
      </c>
      <c r="V21" s="49">
        <v>4</v>
      </c>
      <c r="W21" s="49">
        <v>4</v>
      </c>
      <c r="X21" s="49">
        <v>5</v>
      </c>
      <c r="Y21" s="49">
        <v>5</v>
      </c>
      <c r="Z21" s="49">
        <v>5</v>
      </c>
      <c r="AA21" s="49">
        <v>5</v>
      </c>
      <c r="AB21" s="49">
        <v>4</v>
      </c>
      <c r="AC21" s="49">
        <v>5</v>
      </c>
      <c r="AD21" s="49">
        <v>5</v>
      </c>
      <c r="AE21" s="49">
        <v>5</v>
      </c>
      <c r="AF21" s="49">
        <v>5</v>
      </c>
      <c r="AG21" s="49">
        <v>4</v>
      </c>
      <c r="AH21" s="49">
        <v>4</v>
      </c>
      <c r="AI21" s="49">
        <v>4</v>
      </c>
      <c r="AJ21" s="49">
        <v>3</v>
      </c>
      <c r="AK21" s="49">
        <v>3</v>
      </c>
      <c r="AL21" s="49">
        <v>5</v>
      </c>
      <c r="AM21" s="49">
        <v>4</v>
      </c>
      <c r="AN21" s="49">
        <v>4</v>
      </c>
      <c r="AO21" s="49">
        <v>4</v>
      </c>
      <c r="AP21" s="49">
        <v>4</v>
      </c>
      <c r="AQ21" s="49">
        <v>5</v>
      </c>
    </row>
    <row r="22" spans="1:43" x14ac:dyDescent="0.25">
      <c r="A22" s="43">
        <v>21</v>
      </c>
      <c r="B22" s="42" t="s">
        <v>367</v>
      </c>
      <c r="C22" s="54" t="s">
        <v>512</v>
      </c>
      <c r="D22" s="54" t="s">
        <v>123</v>
      </c>
      <c r="E22" s="52">
        <f>VLOOKUP(B22,'Nilai Raport'!$B$2:$D$215,3,0)</f>
        <v>82.92307692307692</v>
      </c>
      <c r="F22" s="48">
        <v>2</v>
      </c>
      <c r="G22" s="48">
        <v>2</v>
      </c>
      <c r="H22" s="48">
        <v>3</v>
      </c>
      <c r="I22" s="48">
        <v>2</v>
      </c>
      <c r="J22" s="48">
        <v>2</v>
      </c>
      <c r="K22" s="48">
        <v>3</v>
      </c>
      <c r="L22" s="48">
        <v>1</v>
      </c>
      <c r="M22" s="48">
        <v>1</v>
      </c>
      <c r="N22" s="48">
        <v>3</v>
      </c>
      <c r="O22" s="48">
        <v>3</v>
      </c>
      <c r="P22" s="48">
        <v>4</v>
      </c>
      <c r="Q22" s="48">
        <v>2</v>
      </c>
      <c r="R22" s="48">
        <v>1</v>
      </c>
      <c r="S22" s="48">
        <v>3</v>
      </c>
      <c r="T22" s="48">
        <v>4</v>
      </c>
      <c r="U22" s="48">
        <v>1</v>
      </c>
      <c r="V22" s="48">
        <v>4</v>
      </c>
      <c r="W22" s="48">
        <v>2</v>
      </c>
      <c r="X22" s="48">
        <v>5</v>
      </c>
      <c r="Y22" s="48">
        <v>3</v>
      </c>
      <c r="Z22" s="48">
        <v>3</v>
      </c>
      <c r="AA22" s="48">
        <v>4</v>
      </c>
      <c r="AB22" s="48">
        <v>4</v>
      </c>
      <c r="AC22" s="48">
        <v>3</v>
      </c>
      <c r="AD22" s="48">
        <v>4</v>
      </c>
      <c r="AE22" s="48">
        <v>5</v>
      </c>
      <c r="AF22" s="48">
        <v>2</v>
      </c>
      <c r="AG22" s="48">
        <v>3</v>
      </c>
      <c r="AH22" s="48">
        <v>4</v>
      </c>
      <c r="AI22" s="48">
        <v>4</v>
      </c>
      <c r="AJ22" s="48">
        <v>4</v>
      </c>
      <c r="AK22" s="48">
        <v>4</v>
      </c>
      <c r="AL22" s="48">
        <v>4</v>
      </c>
      <c r="AM22" s="48">
        <v>4</v>
      </c>
      <c r="AN22" s="48">
        <v>5</v>
      </c>
      <c r="AO22" s="48">
        <v>4</v>
      </c>
      <c r="AP22" s="48">
        <v>5</v>
      </c>
      <c r="AQ22" s="48">
        <v>5</v>
      </c>
    </row>
    <row r="23" spans="1:43" x14ac:dyDescent="0.25">
      <c r="A23" s="43">
        <v>22</v>
      </c>
      <c r="B23" s="49" t="s">
        <v>368</v>
      </c>
      <c r="C23" s="55" t="s">
        <v>512</v>
      </c>
      <c r="D23" s="55" t="s">
        <v>123</v>
      </c>
      <c r="E23" s="52">
        <f>VLOOKUP(B23,'Nilai Raport'!$B$2:$D$215,3,0)</f>
        <v>83.230769230769226</v>
      </c>
      <c r="F23" s="49">
        <v>3</v>
      </c>
      <c r="G23" s="49">
        <v>5</v>
      </c>
      <c r="H23" s="49">
        <v>5</v>
      </c>
      <c r="I23" s="49">
        <v>3</v>
      </c>
      <c r="J23" s="49">
        <v>3</v>
      </c>
      <c r="K23" s="49">
        <v>3</v>
      </c>
      <c r="L23" s="49">
        <v>3</v>
      </c>
      <c r="M23" s="49">
        <v>4</v>
      </c>
      <c r="N23" s="49">
        <v>4</v>
      </c>
      <c r="O23" s="49">
        <v>5</v>
      </c>
      <c r="P23" s="49">
        <v>3</v>
      </c>
      <c r="Q23" s="49">
        <v>2</v>
      </c>
      <c r="R23" s="49">
        <v>3</v>
      </c>
      <c r="S23" s="49">
        <v>4</v>
      </c>
      <c r="T23" s="49">
        <v>5</v>
      </c>
      <c r="U23" s="49">
        <v>3</v>
      </c>
      <c r="V23" s="49">
        <v>3</v>
      </c>
      <c r="W23" s="49">
        <v>3</v>
      </c>
      <c r="X23" s="49">
        <v>4</v>
      </c>
      <c r="Y23" s="49">
        <v>4</v>
      </c>
      <c r="Z23" s="49">
        <v>5</v>
      </c>
      <c r="AA23" s="49">
        <v>5</v>
      </c>
      <c r="AB23" s="49">
        <v>5</v>
      </c>
      <c r="AC23" s="49">
        <v>5</v>
      </c>
      <c r="AD23" s="49">
        <v>5</v>
      </c>
      <c r="AE23" s="49">
        <v>4</v>
      </c>
      <c r="AF23" s="49">
        <v>5</v>
      </c>
      <c r="AG23" s="49">
        <v>5</v>
      </c>
      <c r="AH23" s="49">
        <v>5</v>
      </c>
      <c r="AI23" s="49">
        <v>4</v>
      </c>
      <c r="AJ23" s="49">
        <v>3</v>
      </c>
      <c r="AK23" s="49">
        <v>3</v>
      </c>
      <c r="AL23" s="49">
        <v>4</v>
      </c>
      <c r="AM23" s="49">
        <v>4</v>
      </c>
      <c r="AN23" s="49">
        <v>4</v>
      </c>
      <c r="AO23" s="49">
        <v>4</v>
      </c>
      <c r="AP23" s="49">
        <v>4</v>
      </c>
      <c r="AQ23" s="49">
        <v>4</v>
      </c>
    </row>
    <row r="24" spans="1:43" x14ac:dyDescent="0.25">
      <c r="A24" s="43">
        <v>23</v>
      </c>
      <c r="B24" s="49" t="s">
        <v>340</v>
      </c>
      <c r="C24" s="55" t="s">
        <v>512</v>
      </c>
      <c r="D24" s="55" t="s">
        <v>123</v>
      </c>
      <c r="E24" s="52">
        <f>VLOOKUP(B24,'Nilai Raport'!$B$2:$D$215,3,0)</f>
        <v>81.538461538461533</v>
      </c>
      <c r="F24" s="49">
        <v>3</v>
      </c>
      <c r="G24" s="49">
        <v>4</v>
      </c>
      <c r="H24" s="49">
        <v>3</v>
      </c>
      <c r="I24" s="49">
        <v>2</v>
      </c>
      <c r="J24" s="49">
        <v>2</v>
      </c>
      <c r="K24" s="49">
        <v>5</v>
      </c>
      <c r="L24" s="49">
        <v>3</v>
      </c>
      <c r="M24" s="49">
        <v>2</v>
      </c>
      <c r="N24" s="49">
        <v>2</v>
      </c>
      <c r="O24" s="49">
        <v>5</v>
      </c>
      <c r="P24" s="49">
        <v>3</v>
      </c>
      <c r="Q24" s="49">
        <v>2</v>
      </c>
      <c r="R24" s="49">
        <v>3</v>
      </c>
      <c r="S24" s="49">
        <v>3</v>
      </c>
      <c r="T24" s="49">
        <v>4</v>
      </c>
      <c r="U24" s="49">
        <v>5</v>
      </c>
      <c r="V24" s="49">
        <v>5</v>
      </c>
      <c r="W24" s="49">
        <v>3</v>
      </c>
      <c r="X24" s="49">
        <v>3</v>
      </c>
      <c r="Y24" s="49">
        <v>3</v>
      </c>
      <c r="Z24" s="49">
        <v>4</v>
      </c>
      <c r="AA24" s="49">
        <v>5</v>
      </c>
      <c r="AB24" s="49">
        <v>3</v>
      </c>
      <c r="AC24" s="49">
        <v>5</v>
      </c>
      <c r="AD24" s="49">
        <v>4</v>
      </c>
      <c r="AE24" s="49">
        <v>5</v>
      </c>
      <c r="AF24" s="49">
        <v>3</v>
      </c>
      <c r="AG24" s="49">
        <v>4</v>
      </c>
      <c r="AH24" s="49">
        <v>5</v>
      </c>
      <c r="AI24" s="49">
        <v>4</v>
      </c>
      <c r="AJ24" s="49">
        <v>4</v>
      </c>
      <c r="AK24" s="49">
        <v>2</v>
      </c>
      <c r="AL24" s="49">
        <v>3</v>
      </c>
      <c r="AM24" s="49">
        <v>4</v>
      </c>
      <c r="AN24" s="49">
        <v>4</v>
      </c>
      <c r="AO24" s="49">
        <v>5</v>
      </c>
      <c r="AP24" s="49">
        <v>5</v>
      </c>
      <c r="AQ24" s="49">
        <v>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6D931-0A05-472A-82FF-89975A8ED6A4}">
  <dimension ref="A1:AQ24"/>
  <sheetViews>
    <sheetView topLeftCell="Y2" workbookViewId="0">
      <selection activeCell="I13" sqref="I13"/>
    </sheetView>
  </sheetViews>
  <sheetFormatPr defaultRowHeight="12.5" x14ac:dyDescent="0.25"/>
  <cols>
    <col min="1" max="1" width="8.7265625" style="39"/>
    <col min="2" max="2" width="36.36328125" bestFit="1" customWidth="1"/>
    <col min="3" max="3" width="12.7265625" style="39" bestFit="1" customWidth="1"/>
    <col min="4" max="4" width="8.7265625" style="39"/>
    <col min="5" max="5" width="10.81640625" style="39" bestFit="1" customWidth="1"/>
  </cols>
  <sheetData>
    <row r="1" spans="1:43" ht="13" x14ac:dyDescent="0.3">
      <c r="A1" s="46" t="s">
        <v>250</v>
      </c>
      <c r="B1" s="51" t="s">
        <v>1</v>
      </c>
      <c r="C1" s="51" t="s">
        <v>2</v>
      </c>
      <c r="D1" s="51" t="s">
        <v>4</v>
      </c>
      <c r="E1" s="51" t="s">
        <v>296</v>
      </c>
      <c r="F1" s="51" t="s">
        <v>255</v>
      </c>
      <c r="G1" s="51" t="s">
        <v>256</v>
      </c>
      <c r="H1" s="51" t="s">
        <v>257</v>
      </c>
      <c r="I1" s="51" t="s">
        <v>258</v>
      </c>
      <c r="J1" s="51" t="s">
        <v>259</v>
      </c>
      <c r="K1" s="51" t="s">
        <v>260</v>
      </c>
      <c r="L1" s="51" t="s">
        <v>261</v>
      </c>
      <c r="M1" s="51" t="s">
        <v>262</v>
      </c>
      <c r="N1" s="51" t="s">
        <v>263</v>
      </c>
      <c r="O1" s="51" t="s">
        <v>264</v>
      </c>
      <c r="P1" s="51" t="s">
        <v>265</v>
      </c>
      <c r="Q1" s="51" t="s">
        <v>266</v>
      </c>
      <c r="R1" s="51" t="s">
        <v>267</v>
      </c>
      <c r="S1" s="51" t="s">
        <v>268</v>
      </c>
      <c r="T1" s="51" t="s">
        <v>269</v>
      </c>
      <c r="U1" s="51" t="s">
        <v>270</v>
      </c>
      <c r="V1" s="51" t="s">
        <v>271</v>
      </c>
      <c r="W1" s="51" t="s">
        <v>272</v>
      </c>
      <c r="X1" s="51" t="s">
        <v>273</v>
      </c>
      <c r="Y1" s="51" t="s">
        <v>274</v>
      </c>
      <c r="Z1" s="51" t="s">
        <v>275</v>
      </c>
      <c r="AA1" s="51" t="s">
        <v>276</v>
      </c>
      <c r="AB1" s="51" t="s">
        <v>277</v>
      </c>
      <c r="AC1" s="51" t="s">
        <v>278</v>
      </c>
      <c r="AD1" s="51" t="s">
        <v>279</v>
      </c>
      <c r="AE1" s="51" t="s">
        <v>280</v>
      </c>
      <c r="AF1" s="51" t="s">
        <v>281</v>
      </c>
      <c r="AG1" s="51" t="s">
        <v>282</v>
      </c>
      <c r="AH1" s="51" t="s">
        <v>283</v>
      </c>
      <c r="AI1" s="51" t="s">
        <v>284</v>
      </c>
      <c r="AJ1" s="51" t="s">
        <v>285</v>
      </c>
      <c r="AK1" s="51" t="s">
        <v>286</v>
      </c>
      <c r="AL1" s="51" t="s">
        <v>287</v>
      </c>
      <c r="AM1" s="51" t="s">
        <v>288</v>
      </c>
      <c r="AN1" s="51" t="s">
        <v>289</v>
      </c>
      <c r="AO1" s="51" t="s">
        <v>290</v>
      </c>
      <c r="AP1" s="51" t="s">
        <v>291</v>
      </c>
      <c r="AQ1" s="51" t="s">
        <v>292</v>
      </c>
    </row>
    <row r="2" spans="1:43" x14ac:dyDescent="0.25">
      <c r="A2" s="43">
        <v>1</v>
      </c>
      <c r="B2" s="48" t="s">
        <v>440</v>
      </c>
      <c r="C2" s="54" t="s">
        <v>512</v>
      </c>
      <c r="D2" s="54" t="s">
        <v>153</v>
      </c>
      <c r="E2" s="52">
        <f>VLOOKUP(B2,'Nilai Raport'!$B$2:$D$215,3,0)</f>
        <v>82.84615384615384</v>
      </c>
      <c r="F2" s="48">
        <v>5</v>
      </c>
      <c r="G2" s="48">
        <v>5</v>
      </c>
      <c r="H2" s="48">
        <v>5</v>
      </c>
      <c r="I2" s="48">
        <v>4</v>
      </c>
      <c r="J2" s="48">
        <v>3</v>
      </c>
      <c r="K2" s="48">
        <v>3</v>
      </c>
      <c r="L2" s="48">
        <v>5</v>
      </c>
      <c r="M2" s="48">
        <v>5</v>
      </c>
      <c r="N2" s="48">
        <v>5</v>
      </c>
      <c r="O2" s="48">
        <v>3</v>
      </c>
      <c r="P2" s="48">
        <v>4</v>
      </c>
      <c r="Q2" s="48">
        <v>4</v>
      </c>
      <c r="R2" s="48">
        <v>4</v>
      </c>
      <c r="S2" s="48">
        <v>3</v>
      </c>
      <c r="T2" s="48">
        <v>4</v>
      </c>
      <c r="U2" s="48">
        <v>2</v>
      </c>
      <c r="V2" s="48">
        <v>4</v>
      </c>
      <c r="W2" s="48">
        <v>3</v>
      </c>
      <c r="X2" s="48">
        <v>4</v>
      </c>
      <c r="Y2" s="48">
        <v>4</v>
      </c>
      <c r="Z2" s="48">
        <v>4</v>
      </c>
      <c r="AA2" s="48">
        <v>4</v>
      </c>
      <c r="AB2" s="48">
        <v>4</v>
      </c>
      <c r="AC2" s="48">
        <v>4</v>
      </c>
      <c r="AD2" s="48">
        <v>4</v>
      </c>
      <c r="AE2" s="48">
        <v>5</v>
      </c>
      <c r="AF2" s="48">
        <v>4</v>
      </c>
      <c r="AG2" s="48">
        <v>4</v>
      </c>
      <c r="AH2" s="48">
        <v>4</v>
      </c>
      <c r="AI2" s="48">
        <v>4</v>
      </c>
      <c r="AJ2" s="48">
        <v>3</v>
      </c>
      <c r="AK2" s="48">
        <v>3</v>
      </c>
      <c r="AL2" s="48">
        <v>4</v>
      </c>
      <c r="AM2" s="48">
        <v>4</v>
      </c>
      <c r="AN2" s="48">
        <v>4</v>
      </c>
      <c r="AO2" s="48">
        <v>4</v>
      </c>
      <c r="AP2" s="48">
        <v>5</v>
      </c>
      <c r="AQ2" s="48">
        <v>5</v>
      </c>
    </row>
    <row r="3" spans="1:43" x14ac:dyDescent="0.25">
      <c r="A3" s="43">
        <v>2</v>
      </c>
      <c r="B3" s="49" t="s">
        <v>441</v>
      </c>
      <c r="C3" s="55" t="s">
        <v>511</v>
      </c>
      <c r="D3" s="55" t="s">
        <v>153</v>
      </c>
      <c r="E3" s="52">
        <f>VLOOKUP(B3,'Nilai Raport'!$B$2:$D$215,3,0)</f>
        <v>83.92307692307692</v>
      </c>
      <c r="F3" s="49">
        <v>5</v>
      </c>
      <c r="G3" s="49">
        <v>5</v>
      </c>
      <c r="H3" s="49">
        <v>5</v>
      </c>
      <c r="I3" s="49">
        <v>5</v>
      </c>
      <c r="J3" s="49">
        <v>4</v>
      </c>
      <c r="K3" s="49">
        <v>3</v>
      </c>
      <c r="L3" s="49">
        <v>4</v>
      </c>
      <c r="M3" s="49">
        <v>5</v>
      </c>
      <c r="N3" s="49">
        <v>4</v>
      </c>
      <c r="O3" s="49">
        <v>5</v>
      </c>
      <c r="P3" s="49">
        <v>3</v>
      </c>
      <c r="Q3" s="49">
        <v>3</v>
      </c>
      <c r="R3" s="49">
        <v>2</v>
      </c>
      <c r="S3" s="49">
        <v>4</v>
      </c>
      <c r="T3" s="49">
        <v>5</v>
      </c>
      <c r="U3" s="49">
        <v>4</v>
      </c>
      <c r="V3" s="49">
        <v>4</v>
      </c>
      <c r="W3" s="49">
        <v>3</v>
      </c>
      <c r="X3" s="49">
        <v>4</v>
      </c>
      <c r="Y3" s="49">
        <v>4</v>
      </c>
      <c r="Z3" s="49">
        <v>3</v>
      </c>
      <c r="AA3" s="49">
        <v>5</v>
      </c>
      <c r="AB3" s="49">
        <v>4</v>
      </c>
      <c r="AC3" s="49">
        <v>4</v>
      </c>
      <c r="AD3" s="49">
        <v>4</v>
      </c>
      <c r="AE3" s="49">
        <v>3</v>
      </c>
      <c r="AF3" s="49">
        <v>5</v>
      </c>
      <c r="AG3" s="49">
        <v>4</v>
      </c>
      <c r="AH3" s="49">
        <v>5</v>
      </c>
      <c r="AI3" s="49">
        <v>5</v>
      </c>
      <c r="AJ3" s="49">
        <v>3</v>
      </c>
      <c r="AK3" s="49">
        <v>2</v>
      </c>
      <c r="AL3" s="49">
        <v>3</v>
      </c>
      <c r="AM3" s="49">
        <v>3</v>
      </c>
      <c r="AN3" s="49">
        <v>3</v>
      </c>
      <c r="AO3" s="49">
        <v>4</v>
      </c>
      <c r="AP3" s="49">
        <v>5</v>
      </c>
      <c r="AQ3" s="49">
        <v>5</v>
      </c>
    </row>
    <row r="4" spans="1:43" x14ac:dyDescent="0.25">
      <c r="A4" s="43">
        <v>3</v>
      </c>
      <c r="B4" s="48" t="s">
        <v>442</v>
      </c>
      <c r="C4" s="54" t="s">
        <v>512</v>
      </c>
      <c r="D4" s="54" t="s">
        <v>153</v>
      </c>
      <c r="E4" s="52">
        <f>VLOOKUP(B4,'Nilai Raport'!$B$2:$D$215,3,0)</f>
        <v>85</v>
      </c>
      <c r="F4" s="48">
        <v>3</v>
      </c>
      <c r="G4" s="48">
        <v>4</v>
      </c>
      <c r="H4" s="48">
        <v>4</v>
      </c>
      <c r="I4" s="48">
        <v>5</v>
      </c>
      <c r="J4" s="48">
        <v>4</v>
      </c>
      <c r="K4" s="48">
        <v>2</v>
      </c>
      <c r="L4" s="48">
        <v>5</v>
      </c>
      <c r="M4" s="48">
        <v>5</v>
      </c>
      <c r="N4" s="48">
        <v>5</v>
      </c>
      <c r="O4" s="48">
        <v>5</v>
      </c>
      <c r="P4" s="48">
        <v>4</v>
      </c>
      <c r="Q4" s="48">
        <v>4</v>
      </c>
      <c r="R4" s="48">
        <v>5</v>
      </c>
      <c r="S4" s="48">
        <v>4</v>
      </c>
      <c r="T4" s="48">
        <v>3</v>
      </c>
      <c r="U4" s="48">
        <v>3</v>
      </c>
      <c r="V4" s="48">
        <v>4</v>
      </c>
      <c r="W4" s="48">
        <v>3</v>
      </c>
      <c r="X4" s="48">
        <v>4</v>
      </c>
      <c r="Y4" s="48">
        <v>4</v>
      </c>
      <c r="Z4" s="48">
        <v>4</v>
      </c>
      <c r="AA4" s="48">
        <v>4</v>
      </c>
      <c r="AB4" s="48">
        <v>4</v>
      </c>
      <c r="AC4" s="48">
        <v>4</v>
      </c>
      <c r="AD4" s="48">
        <v>4</v>
      </c>
      <c r="AE4" s="48">
        <v>5</v>
      </c>
      <c r="AF4" s="48">
        <v>5</v>
      </c>
      <c r="AG4" s="48">
        <v>5</v>
      </c>
      <c r="AH4" s="48">
        <v>5</v>
      </c>
      <c r="AI4" s="48">
        <v>4</v>
      </c>
      <c r="AJ4" s="48">
        <v>4</v>
      </c>
      <c r="AK4" s="48">
        <v>3</v>
      </c>
      <c r="AL4" s="48">
        <v>5</v>
      </c>
      <c r="AM4" s="48">
        <v>5</v>
      </c>
      <c r="AN4" s="48">
        <v>5</v>
      </c>
      <c r="AO4" s="48">
        <v>5</v>
      </c>
      <c r="AP4" s="48">
        <v>4</v>
      </c>
      <c r="AQ4" s="48">
        <v>5</v>
      </c>
    </row>
    <row r="5" spans="1:43" x14ac:dyDescent="0.25">
      <c r="A5" s="43">
        <v>4</v>
      </c>
      <c r="B5" s="49" t="s">
        <v>444</v>
      </c>
      <c r="C5" s="55" t="s">
        <v>512</v>
      </c>
      <c r="D5" s="55" t="s">
        <v>153</v>
      </c>
      <c r="E5" s="52">
        <f>VLOOKUP(B5,'Nilai Raport'!$B$2:$D$215,3,0)</f>
        <v>83.615384615384613</v>
      </c>
      <c r="F5" s="49">
        <v>3</v>
      </c>
      <c r="G5" s="49">
        <v>3</v>
      </c>
      <c r="H5" s="49">
        <v>3</v>
      </c>
      <c r="I5" s="49">
        <v>3</v>
      </c>
      <c r="J5" s="49">
        <v>3</v>
      </c>
      <c r="K5" s="49">
        <v>2</v>
      </c>
      <c r="L5" s="49">
        <v>3</v>
      </c>
      <c r="M5" s="49">
        <v>3</v>
      </c>
      <c r="N5" s="49">
        <v>3</v>
      </c>
      <c r="O5" s="49">
        <v>3</v>
      </c>
      <c r="P5" s="49">
        <v>4</v>
      </c>
      <c r="Q5" s="49">
        <v>3</v>
      </c>
      <c r="R5" s="49">
        <v>3</v>
      </c>
      <c r="S5" s="49">
        <v>3</v>
      </c>
      <c r="T5" s="49">
        <v>3</v>
      </c>
      <c r="U5" s="49">
        <v>3</v>
      </c>
      <c r="V5" s="49">
        <v>3</v>
      </c>
      <c r="W5" s="49">
        <v>3</v>
      </c>
      <c r="X5" s="49">
        <v>3</v>
      </c>
      <c r="Y5" s="49">
        <v>3</v>
      </c>
      <c r="Z5" s="49">
        <v>3</v>
      </c>
      <c r="AA5" s="49">
        <v>3</v>
      </c>
      <c r="AB5" s="49">
        <v>4</v>
      </c>
      <c r="AC5" s="49">
        <v>3</v>
      </c>
      <c r="AD5" s="49">
        <v>3</v>
      </c>
      <c r="AE5" s="49">
        <v>5</v>
      </c>
      <c r="AF5" s="49">
        <v>4</v>
      </c>
      <c r="AG5" s="49">
        <v>3</v>
      </c>
      <c r="AH5" s="49">
        <v>3</v>
      </c>
      <c r="AI5" s="49">
        <v>4</v>
      </c>
      <c r="AJ5" s="49">
        <v>3</v>
      </c>
      <c r="AK5" s="49">
        <v>3</v>
      </c>
      <c r="AL5" s="49">
        <v>5</v>
      </c>
      <c r="AM5" s="49">
        <v>4</v>
      </c>
      <c r="AN5" s="49">
        <v>3</v>
      </c>
      <c r="AO5" s="49">
        <v>3</v>
      </c>
      <c r="AP5" s="49">
        <v>3</v>
      </c>
      <c r="AQ5" s="49">
        <v>5</v>
      </c>
    </row>
    <row r="6" spans="1:43" x14ac:dyDescent="0.25">
      <c r="A6" s="43">
        <v>5</v>
      </c>
      <c r="B6" s="48" t="s">
        <v>446</v>
      </c>
      <c r="C6" s="54" t="s">
        <v>512</v>
      </c>
      <c r="D6" s="54" t="s">
        <v>153</v>
      </c>
      <c r="E6" s="52">
        <f>VLOOKUP(B6,'Nilai Raport'!$B$2:$D$215,3,0)</f>
        <v>83.92307692307692</v>
      </c>
      <c r="F6" s="48">
        <v>3</v>
      </c>
      <c r="G6" s="48">
        <v>3</v>
      </c>
      <c r="H6" s="48">
        <v>3</v>
      </c>
      <c r="I6" s="48">
        <v>3</v>
      </c>
      <c r="J6" s="48">
        <v>3</v>
      </c>
      <c r="K6" s="48">
        <v>3</v>
      </c>
      <c r="L6" s="48">
        <v>1</v>
      </c>
      <c r="M6" s="48">
        <v>3</v>
      </c>
      <c r="N6" s="48">
        <v>5</v>
      </c>
      <c r="O6" s="48">
        <v>5</v>
      </c>
      <c r="P6" s="48">
        <v>5</v>
      </c>
      <c r="Q6" s="48">
        <v>3</v>
      </c>
      <c r="R6" s="48">
        <v>1</v>
      </c>
      <c r="S6" s="48">
        <v>5</v>
      </c>
      <c r="T6" s="48">
        <v>5</v>
      </c>
      <c r="U6" s="48">
        <v>3</v>
      </c>
      <c r="V6" s="48">
        <v>4</v>
      </c>
      <c r="W6" s="48">
        <v>5</v>
      </c>
      <c r="X6" s="48">
        <v>5</v>
      </c>
      <c r="Y6" s="48">
        <v>5</v>
      </c>
      <c r="Z6" s="48">
        <v>5</v>
      </c>
      <c r="AA6" s="48">
        <v>5</v>
      </c>
      <c r="AB6" s="48">
        <v>4</v>
      </c>
      <c r="AC6" s="48">
        <v>5</v>
      </c>
      <c r="AD6" s="48">
        <v>4</v>
      </c>
      <c r="AE6" s="48">
        <v>5</v>
      </c>
      <c r="AF6" s="48">
        <v>4</v>
      </c>
      <c r="AG6" s="48">
        <v>5</v>
      </c>
      <c r="AH6" s="48">
        <v>5</v>
      </c>
      <c r="AI6" s="48">
        <v>5</v>
      </c>
      <c r="AJ6" s="48">
        <v>4</v>
      </c>
      <c r="AK6" s="48">
        <v>3</v>
      </c>
      <c r="AL6" s="48">
        <v>4</v>
      </c>
      <c r="AM6" s="48">
        <v>5</v>
      </c>
      <c r="AN6" s="48">
        <v>3</v>
      </c>
      <c r="AO6" s="48">
        <v>5</v>
      </c>
      <c r="AP6" s="48">
        <v>4</v>
      </c>
      <c r="AQ6" s="48">
        <v>5</v>
      </c>
    </row>
    <row r="7" spans="1:43" x14ac:dyDescent="0.25">
      <c r="A7" s="43">
        <v>6</v>
      </c>
      <c r="B7" s="49" t="s">
        <v>447</v>
      </c>
      <c r="C7" s="55" t="s">
        <v>512</v>
      </c>
      <c r="D7" s="55" t="s">
        <v>153</v>
      </c>
      <c r="E7" s="52">
        <f>VLOOKUP(B7,'Nilai Raport'!$B$2:$D$215,3,0)</f>
        <v>82.307692307692307</v>
      </c>
      <c r="F7" s="49">
        <v>5</v>
      </c>
      <c r="G7" s="49">
        <v>5</v>
      </c>
      <c r="H7" s="49">
        <v>5</v>
      </c>
      <c r="I7" s="49">
        <v>4</v>
      </c>
      <c r="J7" s="49">
        <v>3</v>
      </c>
      <c r="K7" s="49">
        <v>3</v>
      </c>
      <c r="L7" s="49">
        <v>5</v>
      </c>
      <c r="M7" s="49">
        <v>4</v>
      </c>
      <c r="N7" s="49">
        <v>4</v>
      </c>
      <c r="O7" s="49">
        <v>3</v>
      </c>
      <c r="P7" s="49">
        <v>3</v>
      </c>
      <c r="Q7" s="49">
        <v>3</v>
      </c>
      <c r="R7" s="49">
        <v>3</v>
      </c>
      <c r="S7" s="49">
        <v>4</v>
      </c>
      <c r="T7" s="49">
        <v>4</v>
      </c>
      <c r="U7" s="49">
        <v>3</v>
      </c>
      <c r="V7" s="49">
        <v>4</v>
      </c>
      <c r="W7" s="49">
        <v>3</v>
      </c>
      <c r="X7" s="49">
        <v>5</v>
      </c>
      <c r="Y7" s="49">
        <v>4</v>
      </c>
      <c r="Z7" s="49">
        <v>3</v>
      </c>
      <c r="AA7" s="49">
        <v>4</v>
      </c>
      <c r="AB7" s="49">
        <v>5</v>
      </c>
      <c r="AC7" s="49">
        <v>4</v>
      </c>
      <c r="AD7" s="49">
        <v>4</v>
      </c>
      <c r="AE7" s="49">
        <v>5</v>
      </c>
      <c r="AF7" s="49">
        <v>5</v>
      </c>
      <c r="AG7" s="49">
        <v>4</v>
      </c>
      <c r="AH7" s="49">
        <v>5</v>
      </c>
      <c r="AI7" s="49">
        <v>5</v>
      </c>
      <c r="AJ7" s="49">
        <v>4</v>
      </c>
      <c r="AK7" s="49">
        <v>5</v>
      </c>
      <c r="AL7" s="49">
        <v>4</v>
      </c>
      <c r="AM7" s="49">
        <v>4</v>
      </c>
      <c r="AN7" s="49">
        <v>4</v>
      </c>
      <c r="AO7" s="49">
        <v>5</v>
      </c>
      <c r="AP7" s="49">
        <v>5</v>
      </c>
      <c r="AQ7" s="49">
        <v>5</v>
      </c>
    </row>
    <row r="8" spans="1:43" x14ac:dyDescent="0.25">
      <c r="A8" s="43">
        <v>7</v>
      </c>
      <c r="B8" s="48" t="s">
        <v>449</v>
      </c>
      <c r="C8" s="54" t="s">
        <v>512</v>
      </c>
      <c r="D8" s="54" t="s">
        <v>153</v>
      </c>
      <c r="E8" s="52">
        <f>VLOOKUP(B8,'Nilai Raport'!$B$2:$D$215,3,0)</f>
        <v>83.307692307692307</v>
      </c>
      <c r="F8" s="48">
        <v>3</v>
      </c>
      <c r="G8" s="48">
        <v>3</v>
      </c>
      <c r="H8" s="48">
        <v>4</v>
      </c>
      <c r="I8" s="48">
        <v>2</v>
      </c>
      <c r="J8" s="48">
        <v>1</v>
      </c>
      <c r="K8" s="48">
        <v>3</v>
      </c>
      <c r="L8" s="48">
        <v>5</v>
      </c>
      <c r="M8" s="48">
        <v>3</v>
      </c>
      <c r="N8" s="48">
        <v>3</v>
      </c>
      <c r="O8" s="48">
        <v>4</v>
      </c>
      <c r="P8" s="48">
        <v>3</v>
      </c>
      <c r="Q8" s="48">
        <v>3</v>
      </c>
      <c r="R8" s="48">
        <v>2</v>
      </c>
      <c r="S8" s="48">
        <v>5</v>
      </c>
      <c r="T8" s="48">
        <v>5</v>
      </c>
      <c r="U8" s="48">
        <v>5</v>
      </c>
      <c r="V8" s="48">
        <v>3</v>
      </c>
      <c r="W8" s="48">
        <v>3</v>
      </c>
      <c r="X8" s="48">
        <v>3</v>
      </c>
      <c r="Y8" s="48">
        <v>5</v>
      </c>
      <c r="Z8" s="48">
        <v>5</v>
      </c>
      <c r="AA8" s="48">
        <v>5</v>
      </c>
      <c r="AB8" s="48">
        <v>5</v>
      </c>
      <c r="AC8" s="48">
        <v>5</v>
      </c>
      <c r="AD8" s="48">
        <v>3</v>
      </c>
      <c r="AE8" s="48">
        <v>4</v>
      </c>
      <c r="AF8" s="48">
        <v>1</v>
      </c>
      <c r="AG8" s="48">
        <v>2</v>
      </c>
      <c r="AH8" s="48">
        <v>5</v>
      </c>
      <c r="AI8" s="48">
        <v>3</v>
      </c>
      <c r="AJ8" s="48">
        <v>3</v>
      </c>
      <c r="AK8" s="48">
        <v>3</v>
      </c>
      <c r="AL8" s="48">
        <v>5</v>
      </c>
      <c r="AM8" s="48">
        <v>5</v>
      </c>
      <c r="AN8" s="48">
        <v>5</v>
      </c>
      <c r="AO8" s="48">
        <v>5</v>
      </c>
      <c r="AP8" s="48">
        <v>5</v>
      </c>
      <c r="AQ8" s="48">
        <v>5</v>
      </c>
    </row>
    <row r="9" spans="1:43" x14ac:dyDescent="0.25">
      <c r="A9" s="43">
        <v>8</v>
      </c>
      <c r="B9" s="49" t="s">
        <v>452</v>
      </c>
      <c r="C9" s="55" t="s">
        <v>512</v>
      </c>
      <c r="D9" s="55" t="s">
        <v>153</v>
      </c>
      <c r="E9" s="52">
        <f>VLOOKUP(B9,'Nilai Raport'!$B$2:$D$215,3,0)</f>
        <v>84.384615384615387</v>
      </c>
      <c r="F9" s="49">
        <v>3</v>
      </c>
      <c r="G9" s="49">
        <v>3</v>
      </c>
      <c r="H9" s="49">
        <v>3</v>
      </c>
      <c r="I9" s="49">
        <v>4</v>
      </c>
      <c r="J9" s="49">
        <v>3</v>
      </c>
      <c r="K9" s="49">
        <v>2</v>
      </c>
      <c r="L9" s="49">
        <v>2</v>
      </c>
      <c r="M9" s="49">
        <v>3</v>
      </c>
      <c r="N9" s="49">
        <v>3</v>
      </c>
      <c r="O9" s="49">
        <v>3</v>
      </c>
      <c r="P9" s="49">
        <v>3</v>
      </c>
      <c r="Q9" s="49">
        <v>3</v>
      </c>
      <c r="R9" s="49">
        <v>3</v>
      </c>
      <c r="S9" s="49">
        <v>3</v>
      </c>
      <c r="T9" s="49">
        <v>4</v>
      </c>
      <c r="U9" s="49">
        <v>3</v>
      </c>
      <c r="V9" s="49">
        <v>3</v>
      </c>
      <c r="W9" s="49">
        <v>3</v>
      </c>
      <c r="X9" s="49">
        <v>3</v>
      </c>
      <c r="Y9" s="49">
        <v>3</v>
      </c>
      <c r="Z9" s="49">
        <v>3</v>
      </c>
      <c r="AA9" s="49">
        <v>3</v>
      </c>
      <c r="AB9" s="49">
        <v>4</v>
      </c>
      <c r="AC9" s="49">
        <v>4</v>
      </c>
      <c r="AD9" s="49">
        <v>4</v>
      </c>
      <c r="AE9" s="49">
        <v>3</v>
      </c>
      <c r="AF9" s="49">
        <v>3</v>
      </c>
      <c r="AG9" s="49">
        <v>3</v>
      </c>
      <c r="AH9" s="49">
        <v>3</v>
      </c>
      <c r="AI9" s="49">
        <v>4</v>
      </c>
      <c r="AJ9" s="49">
        <v>4</v>
      </c>
      <c r="AK9" s="49">
        <v>4</v>
      </c>
      <c r="AL9" s="49">
        <v>4</v>
      </c>
      <c r="AM9" s="49">
        <v>4</v>
      </c>
      <c r="AN9" s="49">
        <v>4</v>
      </c>
      <c r="AO9" s="49">
        <v>4</v>
      </c>
      <c r="AP9" s="49">
        <v>4</v>
      </c>
      <c r="AQ9" s="49">
        <v>3</v>
      </c>
    </row>
    <row r="10" spans="1:43" x14ac:dyDescent="0.25">
      <c r="A10" s="43">
        <v>9</v>
      </c>
      <c r="B10" s="48" t="s">
        <v>453</v>
      </c>
      <c r="C10" s="54" t="s">
        <v>511</v>
      </c>
      <c r="D10" s="54" t="s">
        <v>153</v>
      </c>
      <c r="E10" s="52">
        <f>VLOOKUP(B10,'Nilai Raport'!$B$2:$D$215,3,0)</f>
        <v>81.769230769230774</v>
      </c>
      <c r="F10" s="48">
        <v>4</v>
      </c>
      <c r="G10" s="48">
        <v>5</v>
      </c>
      <c r="H10" s="48">
        <v>5</v>
      </c>
      <c r="I10" s="48">
        <v>4</v>
      </c>
      <c r="J10" s="48">
        <v>3</v>
      </c>
      <c r="K10" s="48">
        <v>4</v>
      </c>
      <c r="L10" s="48">
        <v>4</v>
      </c>
      <c r="M10" s="48">
        <v>5</v>
      </c>
      <c r="N10" s="48">
        <v>5</v>
      </c>
      <c r="O10" s="48">
        <v>5</v>
      </c>
      <c r="P10" s="48">
        <v>4</v>
      </c>
      <c r="Q10" s="48">
        <v>4</v>
      </c>
      <c r="R10" s="48">
        <v>4</v>
      </c>
      <c r="S10" s="48">
        <v>4</v>
      </c>
      <c r="T10" s="48">
        <v>4</v>
      </c>
      <c r="U10" s="48">
        <v>5</v>
      </c>
      <c r="V10" s="48">
        <v>4</v>
      </c>
      <c r="W10" s="48">
        <v>4</v>
      </c>
      <c r="X10" s="48">
        <v>4</v>
      </c>
      <c r="Y10" s="48">
        <v>5</v>
      </c>
      <c r="Z10" s="48">
        <v>5</v>
      </c>
      <c r="AA10" s="48">
        <v>5</v>
      </c>
      <c r="AB10" s="48">
        <v>5</v>
      </c>
      <c r="AC10" s="48">
        <v>5</v>
      </c>
      <c r="AD10" s="48">
        <v>4</v>
      </c>
      <c r="AE10" s="48">
        <v>4</v>
      </c>
      <c r="AF10" s="48">
        <v>5</v>
      </c>
      <c r="AG10" s="48">
        <v>5</v>
      </c>
      <c r="AH10" s="48">
        <v>5</v>
      </c>
      <c r="AI10" s="48">
        <v>4</v>
      </c>
      <c r="AJ10" s="48">
        <v>4</v>
      </c>
      <c r="AK10" s="48">
        <v>4</v>
      </c>
      <c r="AL10" s="48">
        <v>5</v>
      </c>
      <c r="AM10" s="48">
        <v>4</v>
      </c>
      <c r="AN10" s="48">
        <v>4</v>
      </c>
      <c r="AO10" s="48">
        <v>4</v>
      </c>
      <c r="AP10" s="48">
        <v>5</v>
      </c>
      <c r="AQ10" s="48">
        <v>5</v>
      </c>
    </row>
    <row r="11" spans="1:43" x14ac:dyDescent="0.25">
      <c r="A11" s="43">
        <v>10</v>
      </c>
      <c r="B11" s="49" t="s">
        <v>454</v>
      </c>
      <c r="C11" s="55" t="s">
        <v>512</v>
      </c>
      <c r="D11" s="55" t="s">
        <v>153</v>
      </c>
      <c r="E11" s="52">
        <f>VLOOKUP(B11,'Nilai Raport'!$B$2:$D$215,3,0)</f>
        <v>84.615384615384613</v>
      </c>
      <c r="F11" s="49">
        <v>2</v>
      </c>
      <c r="G11" s="49">
        <v>2</v>
      </c>
      <c r="H11" s="49">
        <v>3</v>
      </c>
      <c r="I11" s="49">
        <v>3</v>
      </c>
      <c r="J11" s="49">
        <v>1</v>
      </c>
      <c r="K11" s="49">
        <v>1</v>
      </c>
      <c r="L11" s="49">
        <v>1</v>
      </c>
      <c r="M11" s="49">
        <v>1</v>
      </c>
      <c r="N11" s="49">
        <v>1</v>
      </c>
      <c r="O11" s="49">
        <v>4</v>
      </c>
      <c r="P11" s="49">
        <v>5</v>
      </c>
      <c r="Q11" s="49">
        <v>5</v>
      </c>
      <c r="R11" s="49">
        <v>5</v>
      </c>
      <c r="S11" s="49">
        <v>5</v>
      </c>
      <c r="T11" s="49">
        <v>4</v>
      </c>
      <c r="U11" s="49">
        <v>5</v>
      </c>
      <c r="V11" s="49">
        <v>5</v>
      </c>
      <c r="W11" s="49">
        <v>5</v>
      </c>
      <c r="X11" s="49">
        <v>4</v>
      </c>
      <c r="Y11" s="49">
        <v>4</v>
      </c>
      <c r="Z11" s="49">
        <v>3</v>
      </c>
      <c r="AA11" s="49">
        <v>5</v>
      </c>
      <c r="AB11" s="49">
        <v>5</v>
      </c>
      <c r="AC11" s="49">
        <v>5</v>
      </c>
      <c r="AD11" s="49">
        <v>5</v>
      </c>
      <c r="AE11" s="49">
        <v>5</v>
      </c>
      <c r="AF11" s="49">
        <v>2</v>
      </c>
      <c r="AG11" s="49">
        <v>2</v>
      </c>
      <c r="AH11" s="49">
        <v>2</v>
      </c>
      <c r="AI11" s="49">
        <v>5</v>
      </c>
      <c r="AJ11" s="49">
        <v>5</v>
      </c>
      <c r="AK11" s="49">
        <v>5</v>
      </c>
      <c r="AL11" s="49">
        <v>5</v>
      </c>
      <c r="AM11" s="49">
        <v>5</v>
      </c>
      <c r="AN11" s="49">
        <v>5</v>
      </c>
      <c r="AO11" s="49">
        <v>5</v>
      </c>
      <c r="AP11" s="49">
        <v>5</v>
      </c>
      <c r="AQ11" s="49">
        <v>5</v>
      </c>
    </row>
    <row r="12" spans="1:43" x14ac:dyDescent="0.25">
      <c r="A12" s="43">
        <v>11</v>
      </c>
      <c r="B12" s="48" t="s">
        <v>455</v>
      </c>
      <c r="C12" s="54" t="s">
        <v>512</v>
      </c>
      <c r="D12" s="54" t="s">
        <v>153</v>
      </c>
      <c r="E12" s="52">
        <f>VLOOKUP(B12,'Nilai Raport'!$B$2:$D$215,3,0)</f>
        <v>84.307692307692307</v>
      </c>
      <c r="F12" s="48">
        <v>5</v>
      </c>
      <c r="G12" s="48">
        <v>5</v>
      </c>
      <c r="H12" s="48">
        <v>4</v>
      </c>
      <c r="I12" s="48">
        <v>4</v>
      </c>
      <c r="J12" s="48">
        <v>5</v>
      </c>
      <c r="K12" s="48">
        <v>2</v>
      </c>
      <c r="L12" s="48">
        <v>4</v>
      </c>
      <c r="M12" s="48">
        <v>4</v>
      </c>
      <c r="N12" s="48">
        <v>4</v>
      </c>
      <c r="O12" s="48">
        <v>3</v>
      </c>
      <c r="P12" s="48">
        <v>4</v>
      </c>
      <c r="Q12" s="48">
        <v>4</v>
      </c>
      <c r="R12" s="48">
        <v>5</v>
      </c>
      <c r="S12" s="48">
        <v>4</v>
      </c>
      <c r="T12" s="48">
        <v>5</v>
      </c>
      <c r="U12" s="48">
        <v>3</v>
      </c>
      <c r="V12" s="48">
        <v>3</v>
      </c>
      <c r="W12" s="48">
        <v>3</v>
      </c>
      <c r="X12" s="48">
        <v>5</v>
      </c>
      <c r="Y12" s="48">
        <v>4</v>
      </c>
      <c r="Z12" s="48">
        <v>4</v>
      </c>
      <c r="AA12" s="48">
        <v>5</v>
      </c>
      <c r="AB12" s="48">
        <v>4</v>
      </c>
      <c r="AC12" s="48">
        <v>5</v>
      </c>
      <c r="AD12" s="48">
        <v>5</v>
      </c>
      <c r="AE12" s="48">
        <v>3</v>
      </c>
      <c r="AF12" s="48">
        <v>5</v>
      </c>
      <c r="AG12" s="48">
        <v>4</v>
      </c>
      <c r="AH12" s="48">
        <v>4</v>
      </c>
      <c r="AI12" s="48">
        <v>4</v>
      </c>
      <c r="AJ12" s="48">
        <v>3</v>
      </c>
      <c r="AK12" s="48">
        <v>3</v>
      </c>
      <c r="AL12" s="48">
        <v>3</v>
      </c>
      <c r="AM12" s="48">
        <v>4</v>
      </c>
      <c r="AN12" s="48">
        <v>4</v>
      </c>
      <c r="AO12" s="48">
        <v>4</v>
      </c>
      <c r="AP12" s="48">
        <v>4</v>
      </c>
      <c r="AQ12" s="48">
        <v>4</v>
      </c>
    </row>
    <row r="13" spans="1:43" x14ac:dyDescent="0.25">
      <c r="A13" s="43">
        <v>12</v>
      </c>
      <c r="B13" s="42" t="s">
        <v>456</v>
      </c>
      <c r="C13" s="55" t="s">
        <v>512</v>
      </c>
      <c r="D13" s="55" t="s">
        <v>153</v>
      </c>
      <c r="E13" s="52">
        <f>VLOOKUP(B13,'Nilai Raport'!$B$2:$D$215,3,0)</f>
        <v>82.84615384615384</v>
      </c>
      <c r="F13" s="49">
        <v>3</v>
      </c>
      <c r="G13" s="49">
        <v>4</v>
      </c>
      <c r="H13" s="49">
        <v>4</v>
      </c>
      <c r="I13" s="49">
        <v>4</v>
      </c>
      <c r="J13" s="49">
        <v>4</v>
      </c>
      <c r="K13" s="49">
        <v>4</v>
      </c>
      <c r="L13" s="49">
        <v>4</v>
      </c>
      <c r="M13" s="49">
        <v>4</v>
      </c>
      <c r="N13" s="49">
        <v>4</v>
      </c>
      <c r="O13" s="49">
        <v>4</v>
      </c>
      <c r="P13" s="49">
        <v>4</v>
      </c>
      <c r="Q13" s="49">
        <v>3</v>
      </c>
      <c r="R13" s="49">
        <v>3</v>
      </c>
      <c r="S13" s="49">
        <v>4</v>
      </c>
      <c r="T13" s="49">
        <v>4</v>
      </c>
      <c r="U13" s="49">
        <v>5</v>
      </c>
      <c r="V13" s="49">
        <v>5</v>
      </c>
      <c r="W13" s="49">
        <v>4</v>
      </c>
      <c r="X13" s="49">
        <v>4</v>
      </c>
      <c r="Y13" s="49">
        <v>5</v>
      </c>
      <c r="Z13" s="49">
        <v>4</v>
      </c>
      <c r="AA13" s="49">
        <v>4</v>
      </c>
      <c r="AB13" s="49">
        <v>4</v>
      </c>
      <c r="AC13" s="49">
        <v>4</v>
      </c>
      <c r="AD13" s="49">
        <v>4</v>
      </c>
      <c r="AE13" s="49">
        <v>4</v>
      </c>
      <c r="AF13" s="49">
        <v>4</v>
      </c>
      <c r="AG13" s="49">
        <v>3</v>
      </c>
      <c r="AH13" s="49">
        <v>4</v>
      </c>
      <c r="AI13" s="49">
        <v>4</v>
      </c>
      <c r="AJ13" s="49">
        <v>4</v>
      </c>
      <c r="AK13" s="49">
        <v>4</v>
      </c>
      <c r="AL13" s="49">
        <v>4</v>
      </c>
      <c r="AM13" s="49">
        <v>5</v>
      </c>
      <c r="AN13" s="49">
        <v>4</v>
      </c>
      <c r="AO13" s="49">
        <v>5</v>
      </c>
      <c r="AP13" s="49">
        <v>5</v>
      </c>
      <c r="AQ13" s="49">
        <v>5</v>
      </c>
    </row>
    <row r="14" spans="1:43" x14ac:dyDescent="0.25">
      <c r="A14" s="43">
        <v>13</v>
      </c>
      <c r="B14" s="48" t="s">
        <v>458</v>
      </c>
      <c r="C14" s="54" t="s">
        <v>512</v>
      </c>
      <c r="D14" s="54" t="s">
        <v>153</v>
      </c>
      <c r="E14" s="52">
        <f>VLOOKUP(B14,'Nilai Raport'!$B$2:$D$215,3,0)</f>
        <v>83.07692307692308</v>
      </c>
      <c r="F14" s="48">
        <v>5</v>
      </c>
      <c r="G14" s="48">
        <v>5</v>
      </c>
      <c r="H14" s="48">
        <v>5</v>
      </c>
      <c r="I14" s="48">
        <v>4</v>
      </c>
      <c r="J14" s="48">
        <v>3</v>
      </c>
      <c r="K14" s="48">
        <v>2</v>
      </c>
      <c r="L14" s="48">
        <v>3</v>
      </c>
      <c r="M14" s="48">
        <v>3</v>
      </c>
      <c r="N14" s="48">
        <v>2</v>
      </c>
      <c r="O14" s="48">
        <v>4</v>
      </c>
      <c r="P14" s="48">
        <v>5</v>
      </c>
      <c r="Q14" s="48">
        <v>5</v>
      </c>
      <c r="R14" s="48">
        <v>5</v>
      </c>
      <c r="S14" s="48">
        <v>5</v>
      </c>
      <c r="T14" s="48">
        <v>5</v>
      </c>
      <c r="U14" s="48">
        <v>5</v>
      </c>
      <c r="V14" s="48">
        <v>4</v>
      </c>
      <c r="W14" s="48">
        <v>5</v>
      </c>
      <c r="X14" s="48">
        <v>5</v>
      </c>
      <c r="Y14" s="48">
        <v>4</v>
      </c>
      <c r="Z14" s="48">
        <v>4</v>
      </c>
      <c r="AA14" s="48">
        <v>5</v>
      </c>
      <c r="AB14" s="48">
        <v>5</v>
      </c>
      <c r="AC14" s="48">
        <v>5</v>
      </c>
      <c r="AD14" s="48">
        <v>5</v>
      </c>
      <c r="AE14" s="48">
        <v>5</v>
      </c>
      <c r="AF14" s="48">
        <v>5</v>
      </c>
      <c r="AG14" s="48">
        <v>4</v>
      </c>
      <c r="AH14" s="48">
        <v>4</v>
      </c>
      <c r="AI14" s="48">
        <v>5</v>
      </c>
      <c r="AJ14" s="48">
        <v>4</v>
      </c>
      <c r="AK14" s="48">
        <v>4</v>
      </c>
      <c r="AL14" s="48">
        <v>3</v>
      </c>
      <c r="AM14" s="48">
        <v>4</v>
      </c>
      <c r="AN14" s="48">
        <v>4</v>
      </c>
      <c r="AO14" s="48">
        <v>5</v>
      </c>
      <c r="AP14" s="48">
        <v>5</v>
      </c>
      <c r="AQ14" s="48">
        <v>5</v>
      </c>
    </row>
    <row r="15" spans="1:43" x14ac:dyDescent="0.25">
      <c r="A15" s="43">
        <v>14</v>
      </c>
      <c r="B15" s="49" t="s">
        <v>459</v>
      </c>
      <c r="C15" s="55" t="s">
        <v>512</v>
      </c>
      <c r="D15" s="55" t="s">
        <v>153</v>
      </c>
      <c r="E15" s="52">
        <f>VLOOKUP(B15,'Nilai Raport'!$B$2:$D$215,3,0)</f>
        <v>81.230769230769226</v>
      </c>
      <c r="F15" s="49">
        <v>3</v>
      </c>
      <c r="G15" s="49">
        <v>3</v>
      </c>
      <c r="H15" s="49">
        <v>3</v>
      </c>
      <c r="I15" s="49">
        <v>3</v>
      </c>
      <c r="J15" s="49">
        <v>4</v>
      </c>
      <c r="K15" s="49">
        <v>2</v>
      </c>
      <c r="L15" s="49">
        <v>5</v>
      </c>
      <c r="M15" s="49">
        <v>4</v>
      </c>
      <c r="N15" s="49">
        <v>4</v>
      </c>
      <c r="O15" s="49">
        <v>4</v>
      </c>
      <c r="P15" s="49">
        <v>5</v>
      </c>
      <c r="Q15" s="49">
        <v>5</v>
      </c>
      <c r="R15" s="49">
        <v>4</v>
      </c>
      <c r="S15" s="49">
        <v>3</v>
      </c>
      <c r="T15" s="49">
        <v>4</v>
      </c>
      <c r="U15" s="49">
        <v>3</v>
      </c>
      <c r="V15" s="49">
        <v>4</v>
      </c>
      <c r="W15" s="49">
        <v>3</v>
      </c>
      <c r="X15" s="49">
        <v>3</v>
      </c>
      <c r="Y15" s="49">
        <v>4</v>
      </c>
      <c r="Z15" s="49">
        <v>3</v>
      </c>
      <c r="AA15" s="49">
        <v>5</v>
      </c>
      <c r="AB15" s="49">
        <v>4</v>
      </c>
      <c r="AC15" s="49">
        <v>5</v>
      </c>
      <c r="AD15" s="49">
        <v>3</v>
      </c>
      <c r="AE15" s="49">
        <v>3</v>
      </c>
      <c r="AF15" s="49">
        <v>3</v>
      </c>
      <c r="AG15" s="49">
        <v>3</v>
      </c>
      <c r="AH15" s="49">
        <v>5</v>
      </c>
      <c r="AI15" s="49">
        <v>4</v>
      </c>
      <c r="AJ15" s="49">
        <v>3</v>
      </c>
      <c r="AK15" s="49">
        <v>4</v>
      </c>
      <c r="AL15" s="49">
        <v>4</v>
      </c>
      <c r="AM15" s="49">
        <v>4</v>
      </c>
      <c r="AN15" s="49">
        <v>4</v>
      </c>
      <c r="AO15" s="49">
        <v>4</v>
      </c>
      <c r="AP15" s="49">
        <v>4</v>
      </c>
      <c r="AQ15" s="49">
        <v>4</v>
      </c>
    </row>
    <row r="16" spans="1:43" x14ac:dyDescent="0.25">
      <c r="A16" s="43">
        <v>15</v>
      </c>
      <c r="B16" s="48" t="s">
        <v>460</v>
      </c>
      <c r="C16" s="54" t="s">
        <v>512</v>
      </c>
      <c r="D16" s="54" t="s">
        <v>153</v>
      </c>
      <c r="E16" s="52">
        <f>VLOOKUP(B16,'Nilai Raport'!$B$2:$D$215,3,0)</f>
        <v>83.230769230769226</v>
      </c>
      <c r="F16" s="48">
        <v>4</v>
      </c>
      <c r="G16" s="48">
        <v>4</v>
      </c>
      <c r="H16" s="48">
        <v>5</v>
      </c>
      <c r="I16" s="48">
        <v>5</v>
      </c>
      <c r="J16" s="48">
        <v>3</v>
      </c>
      <c r="K16" s="48">
        <v>4</v>
      </c>
      <c r="L16" s="48">
        <v>5</v>
      </c>
      <c r="M16" s="48">
        <v>4</v>
      </c>
      <c r="N16" s="48">
        <v>5</v>
      </c>
      <c r="O16" s="48">
        <v>5</v>
      </c>
      <c r="P16" s="48">
        <v>4</v>
      </c>
      <c r="Q16" s="48">
        <v>5</v>
      </c>
      <c r="R16" s="48">
        <v>5</v>
      </c>
      <c r="S16" s="48">
        <v>4</v>
      </c>
      <c r="T16" s="48">
        <v>5</v>
      </c>
      <c r="U16" s="48">
        <v>4</v>
      </c>
      <c r="V16" s="48">
        <v>5</v>
      </c>
      <c r="W16" s="48">
        <v>4</v>
      </c>
      <c r="X16" s="48">
        <v>5</v>
      </c>
      <c r="Y16" s="48">
        <v>5</v>
      </c>
      <c r="Z16" s="48">
        <v>5</v>
      </c>
      <c r="AA16" s="48">
        <v>5</v>
      </c>
      <c r="AB16" s="48">
        <v>4</v>
      </c>
      <c r="AC16" s="48">
        <v>4</v>
      </c>
      <c r="AD16" s="48">
        <v>4</v>
      </c>
      <c r="AE16" s="48">
        <v>4</v>
      </c>
      <c r="AF16" s="48">
        <v>5</v>
      </c>
      <c r="AG16" s="48">
        <v>5</v>
      </c>
      <c r="AH16" s="48">
        <v>5</v>
      </c>
      <c r="AI16" s="48">
        <v>4</v>
      </c>
      <c r="AJ16" s="48">
        <v>5</v>
      </c>
      <c r="AK16" s="48">
        <v>5</v>
      </c>
      <c r="AL16" s="48">
        <v>5</v>
      </c>
      <c r="AM16" s="48">
        <v>5</v>
      </c>
      <c r="AN16" s="48">
        <v>5</v>
      </c>
      <c r="AO16" s="48">
        <v>5</v>
      </c>
      <c r="AP16" s="48">
        <v>5</v>
      </c>
      <c r="AQ16" s="48">
        <v>5</v>
      </c>
    </row>
    <row r="17" spans="1:43" x14ac:dyDescent="0.25">
      <c r="A17" s="43">
        <v>16</v>
      </c>
      <c r="B17" s="49" t="s">
        <v>461</v>
      </c>
      <c r="C17" s="55" t="s">
        <v>512</v>
      </c>
      <c r="D17" s="55" t="s">
        <v>153</v>
      </c>
      <c r="E17" s="52">
        <f>VLOOKUP(B17,'Nilai Raport'!$B$2:$D$215,3,0)</f>
        <v>82.461538461538467</v>
      </c>
      <c r="F17" s="49">
        <v>5</v>
      </c>
      <c r="G17" s="49">
        <v>4</v>
      </c>
      <c r="H17" s="49">
        <v>5</v>
      </c>
      <c r="I17" s="49">
        <v>3</v>
      </c>
      <c r="J17" s="49">
        <v>3</v>
      </c>
      <c r="K17" s="49">
        <v>2</v>
      </c>
      <c r="L17" s="49">
        <v>4</v>
      </c>
      <c r="M17" s="49">
        <v>4</v>
      </c>
      <c r="N17" s="49">
        <v>4</v>
      </c>
      <c r="O17" s="49">
        <v>4</v>
      </c>
      <c r="P17" s="49">
        <v>5</v>
      </c>
      <c r="Q17" s="49">
        <v>4</v>
      </c>
      <c r="R17" s="49">
        <v>4</v>
      </c>
      <c r="S17" s="49">
        <v>5</v>
      </c>
      <c r="T17" s="49">
        <v>3</v>
      </c>
      <c r="U17" s="49">
        <v>5</v>
      </c>
      <c r="V17" s="49">
        <v>4</v>
      </c>
      <c r="W17" s="49">
        <v>3</v>
      </c>
      <c r="X17" s="49">
        <v>4</v>
      </c>
      <c r="Y17" s="49">
        <v>5</v>
      </c>
      <c r="Z17" s="49">
        <v>5</v>
      </c>
      <c r="AA17" s="49">
        <v>4</v>
      </c>
      <c r="AB17" s="49">
        <v>4</v>
      </c>
      <c r="AC17" s="49">
        <v>4</v>
      </c>
      <c r="AD17" s="49">
        <v>4</v>
      </c>
      <c r="AE17" s="49">
        <v>4</v>
      </c>
      <c r="AF17" s="49">
        <v>4</v>
      </c>
      <c r="AG17" s="49">
        <v>4</v>
      </c>
      <c r="AH17" s="49">
        <v>4</v>
      </c>
      <c r="AI17" s="49">
        <v>4</v>
      </c>
      <c r="AJ17" s="49">
        <v>3</v>
      </c>
      <c r="AK17" s="49">
        <v>3</v>
      </c>
      <c r="AL17" s="49">
        <v>4</v>
      </c>
      <c r="AM17" s="49">
        <v>4</v>
      </c>
      <c r="AN17" s="49">
        <v>3</v>
      </c>
      <c r="AO17" s="49">
        <v>3</v>
      </c>
      <c r="AP17" s="49">
        <v>3</v>
      </c>
      <c r="AQ17" s="49">
        <v>3</v>
      </c>
    </row>
    <row r="18" spans="1:43" x14ac:dyDescent="0.25">
      <c r="A18" s="43">
        <v>17</v>
      </c>
      <c r="B18" s="48" t="s">
        <v>464</v>
      </c>
      <c r="C18" s="54" t="s">
        <v>512</v>
      </c>
      <c r="D18" s="54" t="s">
        <v>153</v>
      </c>
      <c r="E18" s="52">
        <f>VLOOKUP(B18,'Nilai Raport'!$B$2:$D$215,3,0)</f>
        <v>84.07692307692308</v>
      </c>
      <c r="F18" s="48">
        <v>5</v>
      </c>
      <c r="G18" s="48">
        <v>5</v>
      </c>
      <c r="H18" s="48">
        <v>5</v>
      </c>
      <c r="I18" s="48">
        <v>5</v>
      </c>
      <c r="J18" s="48">
        <v>5</v>
      </c>
      <c r="K18" s="48">
        <v>3</v>
      </c>
      <c r="L18" s="48">
        <v>5</v>
      </c>
      <c r="M18" s="48">
        <v>5</v>
      </c>
      <c r="N18" s="48">
        <v>5</v>
      </c>
      <c r="O18" s="48">
        <v>5</v>
      </c>
      <c r="P18" s="48">
        <v>3</v>
      </c>
      <c r="Q18" s="48">
        <v>3</v>
      </c>
      <c r="R18" s="48">
        <v>4</v>
      </c>
      <c r="S18" s="48">
        <v>3</v>
      </c>
      <c r="T18" s="48">
        <v>3</v>
      </c>
      <c r="U18" s="48">
        <v>3</v>
      </c>
      <c r="V18" s="48">
        <v>4</v>
      </c>
      <c r="W18" s="48">
        <v>3</v>
      </c>
      <c r="X18" s="48">
        <v>4</v>
      </c>
      <c r="Y18" s="48">
        <v>3</v>
      </c>
      <c r="Z18" s="48">
        <v>5</v>
      </c>
      <c r="AA18" s="48">
        <v>3</v>
      </c>
      <c r="AB18" s="48">
        <v>3</v>
      </c>
      <c r="AC18" s="48">
        <v>3</v>
      </c>
      <c r="AD18" s="48">
        <v>3</v>
      </c>
      <c r="AE18" s="48">
        <v>5</v>
      </c>
      <c r="AF18" s="48">
        <v>5</v>
      </c>
      <c r="AG18" s="48">
        <v>5</v>
      </c>
      <c r="AH18" s="48">
        <v>5</v>
      </c>
      <c r="AI18" s="48">
        <v>4</v>
      </c>
      <c r="AJ18" s="48">
        <v>4</v>
      </c>
      <c r="AK18" s="48">
        <v>3</v>
      </c>
      <c r="AL18" s="48">
        <v>4</v>
      </c>
      <c r="AM18" s="48">
        <v>3</v>
      </c>
      <c r="AN18" s="48">
        <v>4</v>
      </c>
      <c r="AO18" s="48">
        <v>5</v>
      </c>
      <c r="AP18" s="48">
        <v>5</v>
      </c>
      <c r="AQ18" s="48">
        <v>5</v>
      </c>
    </row>
    <row r="19" spans="1:43" x14ac:dyDescent="0.25">
      <c r="A19" s="43">
        <v>18</v>
      </c>
      <c r="B19" s="49" t="s">
        <v>466</v>
      </c>
      <c r="C19" s="55" t="s">
        <v>512</v>
      </c>
      <c r="D19" s="55" t="s">
        <v>153</v>
      </c>
      <c r="E19" s="52">
        <f>VLOOKUP(B19,'Nilai Raport'!$B$2:$D$215,3,0)</f>
        <v>83.538461538461533</v>
      </c>
      <c r="F19" s="49">
        <v>3</v>
      </c>
      <c r="G19" s="49">
        <v>3</v>
      </c>
      <c r="H19" s="49">
        <v>4</v>
      </c>
      <c r="I19" s="49">
        <v>4</v>
      </c>
      <c r="J19" s="49">
        <v>3</v>
      </c>
      <c r="K19" s="49">
        <v>3</v>
      </c>
      <c r="L19" s="49">
        <v>3</v>
      </c>
      <c r="M19" s="49">
        <v>3</v>
      </c>
      <c r="N19" s="49">
        <v>4</v>
      </c>
      <c r="O19" s="49">
        <v>5</v>
      </c>
      <c r="P19" s="49">
        <v>3</v>
      </c>
      <c r="Q19" s="49">
        <v>2</v>
      </c>
      <c r="R19" s="49">
        <v>3</v>
      </c>
      <c r="S19" s="49">
        <v>3</v>
      </c>
      <c r="T19" s="49">
        <v>3</v>
      </c>
      <c r="U19" s="49">
        <v>4</v>
      </c>
      <c r="V19" s="49">
        <v>3</v>
      </c>
      <c r="W19" s="49">
        <v>4</v>
      </c>
      <c r="X19" s="49">
        <v>3</v>
      </c>
      <c r="Y19" s="49">
        <v>3</v>
      </c>
      <c r="Z19" s="49">
        <v>4</v>
      </c>
      <c r="AA19" s="49">
        <v>3</v>
      </c>
      <c r="AB19" s="49">
        <v>4</v>
      </c>
      <c r="AC19" s="49">
        <v>4</v>
      </c>
      <c r="AD19" s="49">
        <v>4</v>
      </c>
      <c r="AE19" s="49">
        <v>3</v>
      </c>
      <c r="AF19" s="49">
        <v>3</v>
      </c>
      <c r="AG19" s="49">
        <v>2</v>
      </c>
      <c r="AH19" s="49">
        <v>3</v>
      </c>
      <c r="AI19" s="49">
        <v>3</v>
      </c>
      <c r="AJ19" s="49">
        <v>4</v>
      </c>
      <c r="AK19" s="49">
        <v>3</v>
      </c>
      <c r="AL19" s="49">
        <v>3</v>
      </c>
      <c r="AM19" s="49">
        <v>4</v>
      </c>
      <c r="AN19" s="49">
        <v>3</v>
      </c>
      <c r="AO19" s="49">
        <v>3</v>
      </c>
      <c r="AP19" s="49">
        <v>4</v>
      </c>
      <c r="AQ19" s="49">
        <v>5</v>
      </c>
    </row>
    <row r="20" spans="1:43" x14ac:dyDescent="0.25">
      <c r="A20" s="43">
        <v>19</v>
      </c>
      <c r="B20" s="48" t="s">
        <v>468</v>
      </c>
      <c r="C20" s="54" t="s">
        <v>512</v>
      </c>
      <c r="D20" s="54" t="s">
        <v>153</v>
      </c>
      <c r="E20" s="52">
        <f>VLOOKUP(B20,'Nilai Raport'!$B$2:$D$215,3,0)</f>
        <v>83.538461538461533</v>
      </c>
      <c r="F20" s="48">
        <v>5</v>
      </c>
      <c r="G20" s="48">
        <v>5</v>
      </c>
      <c r="H20" s="48">
        <v>5</v>
      </c>
      <c r="I20" s="48">
        <v>5</v>
      </c>
      <c r="J20" s="48">
        <v>3</v>
      </c>
      <c r="K20" s="48">
        <v>3</v>
      </c>
      <c r="L20" s="48">
        <v>4</v>
      </c>
      <c r="M20" s="48">
        <v>5</v>
      </c>
      <c r="N20" s="48">
        <v>5</v>
      </c>
      <c r="O20" s="48">
        <v>4</v>
      </c>
      <c r="P20" s="48">
        <v>5</v>
      </c>
      <c r="Q20" s="48">
        <v>3</v>
      </c>
      <c r="R20" s="48">
        <v>4</v>
      </c>
      <c r="S20" s="48">
        <v>5</v>
      </c>
      <c r="T20" s="48">
        <v>5</v>
      </c>
      <c r="U20" s="48">
        <v>5</v>
      </c>
      <c r="V20" s="48">
        <v>5</v>
      </c>
      <c r="W20" s="48">
        <v>5</v>
      </c>
      <c r="X20" s="48">
        <v>5</v>
      </c>
      <c r="Y20" s="48">
        <v>5</v>
      </c>
      <c r="Z20" s="48">
        <v>5</v>
      </c>
      <c r="AA20" s="48">
        <v>5</v>
      </c>
      <c r="AB20" s="48">
        <v>5</v>
      </c>
      <c r="AC20" s="48">
        <v>5</v>
      </c>
      <c r="AD20" s="48">
        <v>4</v>
      </c>
      <c r="AE20" s="48">
        <v>5</v>
      </c>
      <c r="AF20" s="48">
        <v>5</v>
      </c>
      <c r="AG20" s="48">
        <v>3</v>
      </c>
      <c r="AH20" s="48">
        <v>5</v>
      </c>
      <c r="AI20" s="48">
        <v>4</v>
      </c>
      <c r="AJ20" s="48">
        <v>4</v>
      </c>
      <c r="AK20" s="48">
        <v>4</v>
      </c>
      <c r="AL20" s="48">
        <v>5</v>
      </c>
      <c r="AM20" s="48">
        <v>5</v>
      </c>
      <c r="AN20" s="48">
        <v>4</v>
      </c>
      <c r="AO20" s="48">
        <v>4</v>
      </c>
      <c r="AP20" s="48">
        <v>3</v>
      </c>
      <c r="AQ20" s="48">
        <v>5</v>
      </c>
    </row>
    <row r="21" spans="1:43" x14ac:dyDescent="0.25">
      <c r="A21" s="43">
        <v>20</v>
      </c>
      <c r="B21" s="49" t="s">
        <v>469</v>
      </c>
      <c r="C21" s="55" t="s">
        <v>512</v>
      </c>
      <c r="D21" s="55" t="s">
        <v>153</v>
      </c>
      <c r="E21" s="52">
        <f>VLOOKUP(B21,'Nilai Raport'!$B$2:$D$215,3,0)</f>
        <v>84.15384615384616</v>
      </c>
      <c r="F21" s="49">
        <v>5</v>
      </c>
      <c r="G21" s="49">
        <v>4</v>
      </c>
      <c r="H21" s="49">
        <v>5</v>
      </c>
      <c r="I21" s="49">
        <v>5</v>
      </c>
      <c r="J21" s="49">
        <v>5</v>
      </c>
      <c r="K21" s="49">
        <v>4</v>
      </c>
      <c r="L21" s="49">
        <v>5</v>
      </c>
      <c r="M21" s="49">
        <v>5</v>
      </c>
      <c r="N21" s="49">
        <v>4</v>
      </c>
      <c r="O21" s="49">
        <v>4</v>
      </c>
      <c r="P21" s="49">
        <v>4</v>
      </c>
      <c r="Q21" s="49">
        <v>3</v>
      </c>
      <c r="R21" s="49">
        <v>4</v>
      </c>
      <c r="S21" s="49">
        <v>4</v>
      </c>
      <c r="T21" s="49">
        <v>4</v>
      </c>
      <c r="U21" s="49">
        <v>2</v>
      </c>
      <c r="V21" s="49">
        <v>4</v>
      </c>
      <c r="W21" s="49">
        <v>5</v>
      </c>
      <c r="X21" s="49">
        <v>4</v>
      </c>
      <c r="Y21" s="49">
        <v>4</v>
      </c>
      <c r="Z21" s="49">
        <v>3</v>
      </c>
      <c r="AA21" s="49">
        <v>5</v>
      </c>
      <c r="AB21" s="49">
        <v>4</v>
      </c>
      <c r="AC21" s="49">
        <v>4</v>
      </c>
      <c r="AD21" s="49">
        <v>4</v>
      </c>
      <c r="AE21" s="49">
        <v>4</v>
      </c>
      <c r="AF21" s="49">
        <v>4</v>
      </c>
      <c r="AG21" s="49">
        <v>3</v>
      </c>
      <c r="AH21" s="49">
        <v>4</v>
      </c>
      <c r="AI21" s="49">
        <v>4</v>
      </c>
      <c r="AJ21" s="49">
        <v>4</v>
      </c>
      <c r="AK21" s="49">
        <v>3</v>
      </c>
      <c r="AL21" s="49">
        <v>4</v>
      </c>
      <c r="AM21" s="49">
        <v>4</v>
      </c>
      <c r="AN21" s="49">
        <v>5</v>
      </c>
      <c r="AO21" s="49">
        <v>3</v>
      </c>
      <c r="AP21" s="49">
        <v>4</v>
      </c>
      <c r="AQ21" s="49">
        <v>4</v>
      </c>
    </row>
    <row r="22" spans="1:43" x14ac:dyDescent="0.25">
      <c r="A22" s="43">
        <v>21</v>
      </c>
      <c r="B22" s="42" t="s">
        <v>471</v>
      </c>
      <c r="C22" s="54" t="s">
        <v>512</v>
      </c>
      <c r="D22" s="54" t="s">
        <v>153</v>
      </c>
      <c r="E22" s="52">
        <f>VLOOKUP(B22,'Nilai Raport'!$B$2:$D$215,3,0)</f>
        <v>82.538461538461533</v>
      </c>
      <c r="F22" s="48">
        <v>3</v>
      </c>
      <c r="G22" s="48">
        <v>3</v>
      </c>
      <c r="H22" s="48">
        <v>5</v>
      </c>
      <c r="I22" s="48">
        <v>3</v>
      </c>
      <c r="J22" s="48">
        <v>3</v>
      </c>
      <c r="K22" s="48">
        <v>3</v>
      </c>
      <c r="L22" s="48">
        <v>3</v>
      </c>
      <c r="M22" s="48">
        <v>5</v>
      </c>
      <c r="N22" s="48">
        <v>5</v>
      </c>
      <c r="O22" s="48">
        <v>5</v>
      </c>
      <c r="P22" s="48">
        <v>3</v>
      </c>
      <c r="Q22" s="48">
        <v>4</v>
      </c>
      <c r="R22" s="48">
        <v>2</v>
      </c>
      <c r="S22" s="48">
        <v>4</v>
      </c>
      <c r="T22" s="48">
        <v>4</v>
      </c>
      <c r="U22" s="48">
        <v>3</v>
      </c>
      <c r="V22" s="48">
        <v>4</v>
      </c>
      <c r="W22" s="48">
        <v>3</v>
      </c>
      <c r="X22" s="48">
        <v>3</v>
      </c>
      <c r="Y22" s="48">
        <v>4</v>
      </c>
      <c r="Z22" s="48">
        <v>4</v>
      </c>
      <c r="AA22" s="48">
        <v>5</v>
      </c>
      <c r="AB22" s="48">
        <v>4</v>
      </c>
      <c r="AC22" s="48">
        <v>4</v>
      </c>
      <c r="AD22" s="48">
        <v>4</v>
      </c>
      <c r="AE22" s="48">
        <v>4</v>
      </c>
      <c r="AF22" s="48">
        <v>5</v>
      </c>
      <c r="AG22" s="48">
        <v>3</v>
      </c>
      <c r="AH22" s="48">
        <v>4</v>
      </c>
      <c r="AI22" s="48">
        <v>5</v>
      </c>
      <c r="AJ22" s="48">
        <v>5</v>
      </c>
      <c r="AK22" s="48">
        <v>5</v>
      </c>
      <c r="AL22" s="48">
        <v>5</v>
      </c>
      <c r="AM22" s="48">
        <v>5</v>
      </c>
      <c r="AN22" s="48">
        <v>5</v>
      </c>
      <c r="AO22" s="48">
        <v>5</v>
      </c>
      <c r="AP22" s="48">
        <v>5</v>
      </c>
      <c r="AQ22" s="48">
        <v>5</v>
      </c>
    </row>
    <row r="23" spans="1:43" x14ac:dyDescent="0.25">
      <c r="A23" s="43">
        <v>22</v>
      </c>
      <c r="B23" s="49" t="s">
        <v>473</v>
      </c>
      <c r="C23" s="55" t="s">
        <v>512</v>
      </c>
      <c r="D23" s="55" t="s">
        <v>153</v>
      </c>
      <c r="E23" s="52">
        <f>VLOOKUP(B23,'Nilai Raport'!$B$2:$D$215,3,0)</f>
        <v>84.538461538461533</v>
      </c>
      <c r="F23" s="49">
        <v>3</v>
      </c>
      <c r="G23" s="49">
        <v>3</v>
      </c>
      <c r="H23" s="49">
        <v>3</v>
      </c>
      <c r="I23" s="49">
        <v>3</v>
      </c>
      <c r="J23" s="49">
        <v>3</v>
      </c>
      <c r="K23" s="49">
        <v>3</v>
      </c>
      <c r="L23" s="49">
        <v>4</v>
      </c>
      <c r="M23" s="49">
        <v>4</v>
      </c>
      <c r="N23" s="49">
        <v>3</v>
      </c>
      <c r="O23" s="49">
        <v>4</v>
      </c>
      <c r="P23" s="49">
        <v>4</v>
      </c>
      <c r="Q23" s="49">
        <v>3</v>
      </c>
      <c r="R23" s="49">
        <v>3</v>
      </c>
      <c r="S23" s="49">
        <v>3</v>
      </c>
      <c r="T23" s="49">
        <v>3</v>
      </c>
      <c r="U23" s="49">
        <v>3</v>
      </c>
      <c r="V23" s="49">
        <v>4</v>
      </c>
      <c r="W23" s="49">
        <v>4</v>
      </c>
      <c r="X23" s="49">
        <v>4</v>
      </c>
      <c r="Y23" s="49">
        <v>4</v>
      </c>
      <c r="Z23" s="49">
        <v>3</v>
      </c>
      <c r="AA23" s="49">
        <v>3</v>
      </c>
      <c r="AB23" s="49">
        <v>5</v>
      </c>
      <c r="AC23" s="49">
        <v>3</v>
      </c>
      <c r="AD23" s="49">
        <v>4</v>
      </c>
      <c r="AE23" s="49">
        <v>5</v>
      </c>
      <c r="AF23" s="49">
        <v>3</v>
      </c>
      <c r="AG23" s="49">
        <v>3</v>
      </c>
      <c r="AH23" s="49">
        <v>4</v>
      </c>
      <c r="AI23" s="49">
        <v>4</v>
      </c>
      <c r="AJ23" s="49">
        <v>4</v>
      </c>
      <c r="AK23" s="49">
        <v>3</v>
      </c>
      <c r="AL23" s="49">
        <v>4</v>
      </c>
      <c r="AM23" s="49">
        <v>5</v>
      </c>
      <c r="AN23" s="49">
        <v>5</v>
      </c>
      <c r="AO23" s="49">
        <v>5</v>
      </c>
      <c r="AP23" s="49">
        <v>5</v>
      </c>
      <c r="AQ23" s="49">
        <v>5</v>
      </c>
    </row>
    <row r="24" spans="1:43" x14ac:dyDescent="0.25">
      <c r="A24" s="43">
        <v>23</v>
      </c>
      <c r="B24" s="48" t="s">
        <v>474</v>
      </c>
      <c r="C24" s="54" t="s">
        <v>512</v>
      </c>
      <c r="D24" s="54" t="s">
        <v>153</v>
      </c>
      <c r="E24" s="52">
        <f>VLOOKUP(B24,'Nilai Raport'!$B$2:$D$215,3,0)</f>
        <v>84.307692307692307</v>
      </c>
      <c r="F24" s="48">
        <v>5</v>
      </c>
      <c r="G24" s="48">
        <v>5</v>
      </c>
      <c r="H24" s="48">
        <v>4</v>
      </c>
      <c r="I24" s="48">
        <v>5</v>
      </c>
      <c r="J24" s="48">
        <v>5</v>
      </c>
      <c r="K24" s="48">
        <v>5</v>
      </c>
      <c r="L24" s="48">
        <v>4</v>
      </c>
      <c r="M24" s="48">
        <v>4</v>
      </c>
      <c r="N24" s="48">
        <v>5</v>
      </c>
      <c r="O24" s="48">
        <v>4</v>
      </c>
      <c r="P24" s="48">
        <v>4</v>
      </c>
      <c r="Q24" s="48">
        <v>3</v>
      </c>
      <c r="R24" s="48">
        <v>4</v>
      </c>
      <c r="S24" s="48">
        <v>4</v>
      </c>
      <c r="T24" s="48">
        <v>5</v>
      </c>
      <c r="U24" s="48">
        <v>5</v>
      </c>
      <c r="V24" s="48">
        <v>4</v>
      </c>
      <c r="W24" s="48">
        <v>4</v>
      </c>
      <c r="X24" s="48">
        <v>5</v>
      </c>
      <c r="Y24" s="48">
        <v>5</v>
      </c>
      <c r="Z24" s="48">
        <v>5</v>
      </c>
      <c r="AA24" s="48">
        <v>4</v>
      </c>
      <c r="AB24" s="48">
        <v>4</v>
      </c>
      <c r="AC24" s="48">
        <v>5</v>
      </c>
      <c r="AD24" s="48">
        <v>5</v>
      </c>
      <c r="AE24" s="48">
        <v>3</v>
      </c>
      <c r="AF24" s="48">
        <v>5</v>
      </c>
      <c r="AG24" s="48">
        <v>3</v>
      </c>
      <c r="AH24" s="48">
        <v>5</v>
      </c>
      <c r="AI24" s="48">
        <v>4</v>
      </c>
      <c r="AJ24" s="48">
        <v>4</v>
      </c>
      <c r="AK24" s="48">
        <v>4</v>
      </c>
      <c r="AL24" s="48">
        <v>4</v>
      </c>
      <c r="AM24" s="48">
        <v>4</v>
      </c>
      <c r="AN24" s="48">
        <v>3</v>
      </c>
      <c r="AO24" s="48">
        <v>5</v>
      </c>
      <c r="AP24" s="48">
        <v>5</v>
      </c>
      <c r="AQ24" s="48">
        <v>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7615E-7073-402B-A9FD-201827D3EDFD}">
  <dimension ref="A1:AQ24"/>
  <sheetViews>
    <sheetView topLeftCell="Y2" workbookViewId="0">
      <selection activeCell="I13" sqref="I13"/>
    </sheetView>
  </sheetViews>
  <sheetFormatPr defaultRowHeight="12.5" x14ac:dyDescent="0.25"/>
  <cols>
    <col min="1" max="1" width="8.7265625" style="39"/>
    <col min="2" max="2" width="30.81640625" bestFit="1" customWidth="1"/>
    <col min="3" max="3" width="12.7265625" style="39" bestFit="1" customWidth="1"/>
    <col min="4" max="4" width="8.81640625" style="39" customWidth="1"/>
    <col min="5" max="5" width="10.81640625" style="39" bestFit="1" customWidth="1"/>
  </cols>
  <sheetData>
    <row r="1" spans="1:43" ht="13" x14ac:dyDescent="0.3">
      <c r="A1" s="46" t="s">
        <v>250</v>
      </c>
      <c r="B1" s="51" t="s">
        <v>1</v>
      </c>
      <c r="C1" s="51" t="s">
        <v>2</v>
      </c>
      <c r="D1" s="51" t="s">
        <v>4</v>
      </c>
      <c r="E1" s="51" t="s">
        <v>296</v>
      </c>
      <c r="F1" s="51" t="s">
        <v>255</v>
      </c>
      <c r="G1" s="51" t="s">
        <v>256</v>
      </c>
      <c r="H1" s="51" t="s">
        <v>257</v>
      </c>
      <c r="I1" s="51" t="s">
        <v>258</v>
      </c>
      <c r="J1" s="51" t="s">
        <v>259</v>
      </c>
      <c r="K1" s="51" t="s">
        <v>260</v>
      </c>
      <c r="L1" s="51" t="s">
        <v>261</v>
      </c>
      <c r="M1" s="51" t="s">
        <v>262</v>
      </c>
      <c r="N1" s="51" t="s">
        <v>263</v>
      </c>
      <c r="O1" s="51" t="s">
        <v>264</v>
      </c>
      <c r="P1" s="51" t="s">
        <v>265</v>
      </c>
      <c r="Q1" s="51" t="s">
        <v>266</v>
      </c>
      <c r="R1" s="51" t="s">
        <v>267</v>
      </c>
      <c r="S1" s="51" t="s">
        <v>268</v>
      </c>
      <c r="T1" s="51" t="s">
        <v>269</v>
      </c>
      <c r="U1" s="51" t="s">
        <v>270</v>
      </c>
      <c r="V1" s="51" t="s">
        <v>271</v>
      </c>
      <c r="W1" s="51" t="s">
        <v>272</v>
      </c>
      <c r="X1" s="51" t="s">
        <v>273</v>
      </c>
      <c r="Y1" s="51" t="s">
        <v>274</v>
      </c>
      <c r="Z1" s="51" t="s">
        <v>275</v>
      </c>
      <c r="AA1" s="51" t="s">
        <v>276</v>
      </c>
      <c r="AB1" s="51" t="s">
        <v>277</v>
      </c>
      <c r="AC1" s="51" t="s">
        <v>278</v>
      </c>
      <c r="AD1" s="51" t="s">
        <v>279</v>
      </c>
      <c r="AE1" s="51" t="s">
        <v>280</v>
      </c>
      <c r="AF1" s="51" t="s">
        <v>281</v>
      </c>
      <c r="AG1" s="51" t="s">
        <v>282</v>
      </c>
      <c r="AH1" s="51" t="s">
        <v>283</v>
      </c>
      <c r="AI1" s="51" t="s">
        <v>284</v>
      </c>
      <c r="AJ1" s="51" t="s">
        <v>285</v>
      </c>
      <c r="AK1" s="51" t="s">
        <v>286</v>
      </c>
      <c r="AL1" s="51" t="s">
        <v>287</v>
      </c>
      <c r="AM1" s="51" t="s">
        <v>288</v>
      </c>
      <c r="AN1" s="51" t="s">
        <v>289</v>
      </c>
      <c r="AO1" s="51" t="s">
        <v>290</v>
      </c>
      <c r="AP1" s="51" t="s">
        <v>291</v>
      </c>
      <c r="AQ1" s="51" t="s">
        <v>292</v>
      </c>
    </row>
    <row r="2" spans="1:43" x14ac:dyDescent="0.25">
      <c r="A2" s="43">
        <v>1</v>
      </c>
      <c r="B2" s="49" t="s">
        <v>374</v>
      </c>
      <c r="C2" s="55" t="s">
        <v>511</v>
      </c>
      <c r="D2" s="55" t="s">
        <v>91</v>
      </c>
      <c r="E2" s="53">
        <f>VLOOKUP(B2,'Nilai Raport'!$B$2:$D$215,3,0)</f>
        <v>83.230769230000007</v>
      </c>
      <c r="F2" s="49">
        <v>4</v>
      </c>
      <c r="G2" s="49">
        <v>5</v>
      </c>
      <c r="H2" s="49">
        <v>5</v>
      </c>
      <c r="I2" s="49">
        <v>4</v>
      </c>
      <c r="J2" s="49">
        <v>3</v>
      </c>
      <c r="K2" s="49">
        <v>2</v>
      </c>
      <c r="L2" s="49">
        <v>4</v>
      </c>
      <c r="M2" s="49">
        <v>4</v>
      </c>
      <c r="N2" s="49">
        <v>4</v>
      </c>
      <c r="O2" s="49">
        <v>4</v>
      </c>
      <c r="P2" s="49">
        <v>5</v>
      </c>
      <c r="Q2" s="49">
        <v>4</v>
      </c>
      <c r="R2" s="49">
        <v>5</v>
      </c>
      <c r="S2" s="49">
        <v>5</v>
      </c>
      <c r="T2" s="49">
        <v>3</v>
      </c>
      <c r="U2" s="49">
        <v>4</v>
      </c>
      <c r="V2" s="49">
        <v>5</v>
      </c>
      <c r="W2" s="49">
        <v>3</v>
      </c>
      <c r="X2" s="49">
        <v>4</v>
      </c>
      <c r="Y2" s="49">
        <v>4</v>
      </c>
      <c r="Z2" s="49">
        <v>4</v>
      </c>
      <c r="AA2" s="49">
        <v>4</v>
      </c>
      <c r="AB2" s="49">
        <v>5</v>
      </c>
      <c r="AC2" s="49">
        <v>5</v>
      </c>
      <c r="AD2" s="49">
        <v>5</v>
      </c>
      <c r="AE2" s="49">
        <v>3</v>
      </c>
      <c r="AF2" s="49">
        <v>4</v>
      </c>
      <c r="AG2" s="49">
        <v>4</v>
      </c>
      <c r="AH2" s="49">
        <v>4</v>
      </c>
      <c r="AI2" s="49">
        <v>4</v>
      </c>
      <c r="AJ2" s="49">
        <v>4</v>
      </c>
      <c r="AK2" s="49">
        <v>4</v>
      </c>
      <c r="AL2" s="49">
        <v>4</v>
      </c>
      <c r="AM2" s="49">
        <v>4</v>
      </c>
      <c r="AN2" s="49">
        <v>4</v>
      </c>
      <c r="AO2" s="49">
        <v>4</v>
      </c>
      <c r="AP2" s="49">
        <v>4</v>
      </c>
      <c r="AQ2" s="49">
        <v>4</v>
      </c>
    </row>
    <row r="3" spans="1:43" x14ac:dyDescent="0.25">
      <c r="A3" s="43">
        <v>2</v>
      </c>
      <c r="B3" s="48" t="s">
        <v>377</v>
      </c>
      <c r="C3" s="54" t="s">
        <v>512</v>
      </c>
      <c r="D3" s="54" t="s">
        <v>91</v>
      </c>
      <c r="E3" s="53">
        <f>VLOOKUP(B3,'Nilai Raport'!$B$2:$D$215,3,0)</f>
        <v>84.230769230000007</v>
      </c>
      <c r="F3" s="48">
        <v>5</v>
      </c>
      <c r="G3" s="48">
        <v>4</v>
      </c>
      <c r="H3" s="48">
        <v>5</v>
      </c>
      <c r="I3" s="48">
        <v>3</v>
      </c>
      <c r="J3" s="48">
        <v>2</v>
      </c>
      <c r="K3" s="48">
        <v>3</v>
      </c>
      <c r="L3" s="48">
        <v>4</v>
      </c>
      <c r="M3" s="48">
        <v>4</v>
      </c>
      <c r="N3" s="48">
        <v>5</v>
      </c>
      <c r="O3" s="48">
        <v>4</v>
      </c>
      <c r="P3" s="48">
        <v>5</v>
      </c>
      <c r="Q3" s="48">
        <v>3</v>
      </c>
      <c r="R3" s="48">
        <v>4</v>
      </c>
      <c r="S3" s="48">
        <v>4</v>
      </c>
      <c r="T3" s="48">
        <v>4</v>
      </c>
      <c r="U3" s="48">
        <v>3</v>
      </c>
      <c r="V3" s="48">
        <v>3</v>
      </c>
      <c r="W3" s="48">
        <v>3</v>
      </c>
      <c r="X3" s="48">
        <v>4</v>
      </c>
      <c r="Y3" s="48">
        <v>4</v>
      </c>
      <c r="Z3" s="48">
        <v>3</v>
      </c>
      <c r="AA3" s="48">
        <v>5</v>
      </c>
      <c r="AB3" s="48">
        <v>4</v>
      </c>
      <c r="AC3" s="48">
        <v>5</v>
      </c>
      <c r="AD3" s="48">
        <v>4</v>
      </c>
      <c r="AE3" s="48">
        <v>4</v>
      </c>
      <c r="AF3" s="48">
        <v>5</v>
      </c>
      <c r="AG3" s="48">
        <v>4</v>
      </c>
      <c r="AH3" s="48">
        <v>4</v>
      </c>
      <c r="AI3" s="48">
        <v>4</v>
      </c>
      <c r="AJ3" s="48">
        <v>3</v>
      </c>
      <c r="AK3" s="48">
        <v>3</v>
      </c>
      <c r="AL3" s="48">
        <v>4</v>
      </c>
      <c r="AM3" s="48">
        <v>3</v>
      </c>
      <c r="AN3" s="48">
        <v>4</v>
      </c>
      <c r="AO3" s="48">
        <v>3</v>
      </c>
      <c r="AP3" s="48">
        <v>4</v>
      </c>
      <c r="AQ3" s="48">
        <v>4</v>
      </c>
    </row>
    <row r="4" spans="1:43" x14ac:dyDescent="0.25">
      <c r="A4" s="43">
        <v>3</v>
      </c>
      <c r="B4" s="49" t="s">
        <v>378</v>
      </c>
      <c r="C4" s="55" t="s">
        <v>512</v>
      </c>
      <c r="D4" s="55" t="s">
        <v>91</v>
      </c>
      <c r="E4" s="53">
        <f>VLOOKUP(B4,'Nilai Raport'!$B$2:$D$215,3,0)</f>
        <v>86.307692309999993</v>
      </c>
      <c r="F4" s="49">
        <v>4</v>
      </c>
      <c r="G4" s="49">
        <v>4</v>
      </c>
      <c r="H4" s="49">
        <v>4</v>
      </c>
      <c r="I4" s="49">
        <v>4</v>
      </c>
      <c r="J4" s="49">
        <v>3</v>
      </c>
      <c r="K4" s="49">
        <v>2</v>
      </c>
      <c r="L4" s="49">
        <v>3</v>
      </c>
      <c r="M4" s="49">
        <v>4</v>
      </c>
      <c r="N4" s="49">
        <v>4</v>
      </c>
      <c r="O4" s="49">
        <v>5</v>
      </c>
      <c r="P4" s="49">
        <v>4</v>
      </c>
      <c r="Q4" s="49">
        <v>3</v>
      </c>
      <c r="R4" s="49">
        <v>3</v>
      </c>
      <c r="S4" s="49">
        <v>4</v>
      </c>
      <c r="T4" s="49">
        <v>4</v>
      </c>
      <c r="U4" s="49">
        <v>3</v>
      </c>
      <c r="V4" s="49">
        <v>4</v>
      </c>
      <c r="W4" s="49">
        <v>5</v>
      </c>
      <c r="X4" s="49">
        <v>4</v>
      </c>
      <c r="Y4" s="49">
        <v>4</v>
      </c>
      <c r="Z4" s="49">
        <v>3</v>
      </c>
      <c r="AA4" s="49">
        <v>4</v>
      </c>
      <c r="AB4" s="49">
        <v>4</v>
      </c>
      <c r="AC4" s="49">
        <v>5</v>
      </c>
      <c r="AD4" s="49">
        <v>4</v>
      </c>
      <c r="AE4" s="49">
        <v>4</v>
      </c>
      <c r="AF4" s="49">
        <v>4</v>
      </c>
      <c r="AG4" s="49">
        <v>4</v>
      </c>
      <c r="AH4" s="49">
        <v>5</v>
      </c>
      <c r="AI4" s="49">
        <v>4</v>
      </c>
      <c r="AJ4" s="49">
        <v>4</v>
      </c>
      <c r="AK4" s="49">
        <v>3</v>
      </c>
      <c r="AL4" s="49">
        <v>5</v>
      </c>
      <c r="AM4" s="49">
        <v>5</v>
      </c>
      <c r="AN4" s="49">
        <v>4</v>
      </c>
      <c r="AO4" s="49">
        <v>3</v>
      </c>
      <c r="AP4" s="49">
        <v>3</v>
      </c>
      <c r="AQ4" s="49">
        <v>4</v>
      </c>
    </row>
    <row r="5" spans="1:43" x14ac:dyDescent="0.25">
      <c r="A5" s="43">
        <v>4</v>
      </c>
      <c r="B5" s="48" t="s">
        <v>379</v>
      </c>
      <c r="C5" s="54" t="s">
        <v>512</v>
      </c>
      <c r="D5" s="54" t="s">
        <v>91</v>
      </c>
      <c r="E5" s="53">
        <f>VLOOKUP(B5,'Nilai Raport'!$B$2:$D$215,3,0)</f>
        <v>84.61538462</v>
      </c>
      <c r="F5" s="48">
        <v>4</v>
      </c>
      <c r="G5" s="48">
        <v>4</v>
      </c>
      <c r="H5" s="48">
        <v>5</v>
      </c>
      <c r="I5" s="48">
        <v>4</v>
      </c>
      <c r="J5" s="48">
        <v>5</v>
      </c>
      <c r="K5" s="48">
        <v>3</v>
      </c>
      <c r="L5" s="48">
        <v>4</v>
      </c>
      <c r="M5" s="48">
        <v>5</v>
      </c>
      <c r="N5" s="48">
        <v>5</v>
      </c>
      <c r="O5" s="48">
        <v>5</v>
      </c>
      <c r="P5" s="48">
        <v>4</v>
      </c>
      <c r="Q5" s="48">
        <v>4</v>
      </c>
      <c r="R5" s="48">
        <v>3</v>
      </c>
      <c r="S5" s="48">
        <v>5</v>
      </c>
      <c r="T5" s="48">
        <v>5</v>
      </c>
      <c r="U5" s="48">
        <v>3</v>
      </c>
      <c r="V5" s="48">
        <v>4</v>
      </c>
      <c r="W5" s="48">
        <v>4</v>
      </c>
      <c r="X5" s="48">
        <v>5</v>
      </c>
      <c r="Y5" s="48">
        <v>5</v>
      </c>
      <c r="Z5" s="48">
        <v>5</v>
      </c>
      <c r="AA5" s="48">
        <v>5</v>
      </c>
      <c r="AB5" s="48">
        <v>5</v>
      </c>
      <c r="AC5" s="48">
        <v>5</v>
      </c>
      <c r="AD5" s="48">
        <v>5</v>
      </c>
      <c r="AE5" s="48">
        <v>5</v>
      </c>
      <c r="AF5" s="48">
        <v>5</v>
      </c>
      <c r="AG5" s="48">
        <v>4</v>
      </c>
      <c r="AH5" s="48">
        <v>5</v>
      </c>
      <c r="AI5" s="48">
        <v>5</v>
      </c>
      <c r="AJ5" s="48">
        <v>5</v>
      </c>
      <c r="AK5" s="48">
        <v>4</v>
      </c>
      <c r="AL5" s="48">
        <v>5</v>
      </c>
      <c r="AM5" s="48">
        <v>5</v>
      </c>
      <c r="AN5" s="48">
        <v>4</v>
      </c>
      <c r="AO5" s="48">
        <v>4</v>
      </c>
      <c r="AP5" s="48">
        <v>5</v>
      </c>
      <c r="AQ5" s="48">
        <v>5</v>
      </c>
    </row>
    <row r="6" spans="1:43" x14ac:dyDescent="0.25">
      <c r="A6" s="43">
        <v>5</v>
      </c>
      <c r="B6" s="49" t="s">
        <v>382</v>
      </c>
      <c r="C6" s="55" t="s">
        <v>512</v>
      </c>
      <c r="D6" s="55" t="s">
        <v>91</v>
      </c>
      <c r="E6" s="53">
        <f>VLOOKUP(B6,'Nilai Raport'!$B$2:$D$215,3,0)</f>
        <v>84.153846150000007</v>
      </c>
      <c r="F6" s="49">
        <v>3</v>
      </c>
      <c r="G6" s="49">
        <v>5</v>
      </c>
      <c r="H6" s="49">
        <v>5</v>
      </c>
      <c r="I6" s="49">
        <v>5</v>
      </c>
      <c r="J6" s="49">
        <v>3</v>
      </c>
      <c r="K6" s="49">
        <v>3</v>
      </c>
      <c r="L6" s="49">
        <v>4</v>
      </c>
      <c r="M6" s="49">
        <v>4</v>
      </c>
      <c r="N6" s="49">
        <v>4</v>
      </c>
      <c r="O6" s="49">
        <v>4</v>
      </c>
      <c r="P6" s="49">
        <v>5</v>
      </c>
      <c r="Q6" s="49">
        <v>4</v>
      </c>
      <c r="R6" s="49">
        <v>5</v>
      </c>
      <c r="S6" s="49">
        <v>4</v>
      </c>
      <c r="T6" s="49">
        <v>5</v>
      </c>
      <c r="U6" s="49">
        <v>4</v>
      </c>
      <c r="V6" s="49">
        <v>4</v>
      </c>
      <c r="W6" s="49">
        <v>3</v>
      </c>
      <c r="X6" s="49">
        <v>3</v>
      </c>
      <c r="Y6" s="49">
        <v>4</v>
      </c>
      <c r="Z6" s="49">
        <v>5</v>
      </c>
      <c r="AA6" s="49">
        <v>5</v>
      </c>
      <c r="AB6" s="49">
        <v>4</v>
      </c>
      <c r="AC6" s="49">
        <v>5</v>
      </c>
      <c r="AD6" s="49">
        <v>5</v>
      </c>
      <c r="AE6" s="49">
        <v>4</v>
      </c>
      <c r="AF6" s="49">
        <v>5</v>
      </c>
      <c r="AG6" s="49">
        <v>4</v>
      </c>
      <c r="AH6" s="49">
        <v>4</v>
      </c>
      <c r="AI6" s="49">
        <v>5</v>
      </c>
      <c r="AJ6" s="49">
        <v>5</v>
      </c>
      <c r="AK6" s="49">
        <v>3</v>
      </c>
      <c r="AL6" s="49">
        <v>4</v>
      </c>
      <c r="AM6" s="49">
        <v>5</v>
      </c>
      <c r="AN6" s="49">
        <v>5</v>
      </c>
      <c r="AO6" s="49">
        <v>5</v>
      </c>
      <c r="AP6" s="49">
        <v>5</v>
      </c>
      <c r="AQ6" s="49">
        <v>5</v>
      </c>
    </row>
    <row r="7" spans="1:43" x14ac:dyDescent="0.25">
      <c r="A7" s="43">
        <v>6</v>
      </c>
      <c r="B7" s="48" t="s">
        <v>383</v>
      </c>
      <c r="C7" s="54" t="s">
        <v>512</v>
      </c>
      <c r="D7" s="54" t="s">
        <v>91</v>
      </c>
      <c r="E7" s="53">
        <f>VLOOKUP(B7,'Nilai Raport'!$B$2:$D$215,3,0)</f>
        <v>76.92307692</v>
      </c>
      <c r="F7" s="48">
        <v>3</v>
      </c>
      <c r="G7" s="48">
        <v>4</v>
      </c>
      <c r="H7" s="48">
        <v>3</v>
      </c>
      <c r="I7" s="48">
        <v>2</v>
      </c>
      <c r="J7" s="48">
        <v>3</v>
      </c>
      <c r="K7" s="48">
        <v>3</v>
      </c>
      <c r="L7" s="48">
        <v>3</v>
      </c>
      <c r="M7" s="48">
        <v>3</v>
      </c>
      <c r="N7" s="48">
        <v>3</v>
      </c>
      <c r="O7" s="48">
        <v>3</v>
      </c>
      <c r="P7" s="48">
        <v>2</v>
      </c>
      <c r="Q7" s="48">
        <v>3</v>
      </c>
      <c r="R7" s="48">
        <v>2</v>
      </c>
      <c r="S7" s="48">
        <v>3</v>
      </c>
      <c r="T7" s="48">
        <v>3</v>
      </c>
      <c r="U7" s="48">
        <v>1</v>
      </c>
      <c r="V7" s="48">
        <v>3</v>
      </c>
      <c r="W7" s="48">
        <v>1</v>
      </c>
      <c r="X7" s="48">
        <v>3</v>
      </c>
      <c r="Y7" s="48">
        <v>1</v>
      </c>
      <c r="Z7" s="48">
        <v>3</v>
      </c>
      <c r="AA7" s="48">
        <v>4</v>
      </c>
      <c r="AB7" s="48">
        <v>3</v>
      </c>
      <c r="AC7" s="48">
        <v>2</v>
      </c>
      <c r="AD7" s="48">
        <v>2</v>
      </c>
      <c r="AE7" s="48">
        <v>3</v>
      </c>
      <c r="AF7" s="48">
        <v>1</v>
      </c>
      <c r="AG7" s="48">
        <v>2</v>
      </c>
      <c r="AH7" s="48">
        <v>3</v>
      </c>
      <c r="AI7" s="48">
        <v>2</v>
      </c>
      <c r="AJ7" s="48">
        <v>2</v>
      </c>
      <c r="AK7" s="48">
        <v>2</v>
      </c>
      <c r="AL7" s="48">
        <v>3</v>
      </c>
      <c r="AM7" s="48">
        <v>3</v>
      </c>
      <c r="AN7" s="48">
        <v>3</v>
      </c>
      <c r="AO7" s="48">
        <v>3</v>
      </c>
      <c r="AP7" s="48">
        <v>2</v>
      </c>
      <c r="AQ7" s="48">
        <v>3</v>
      </c>
    </row>
    <row r="8" spans="1:43" x14ac:dyDescent="0.25">
      <c r="A8" s="43">
        <v>7</v>
      </c>
      <c r="B8" s="49" t="s">
        <v>384</v>
      </c>
      <c r="C8" s="55" t="s">
        <v>512</v>
      </c>
      <c r="D8" s="55" t="s">
        <v>91</v>
      </c>
      <c r="E8" s="53">
        <f>VLOOKUP(B8,'Nilai Raport'!$B$2:$D$215,3,0)</f>
        <v>83.92307692</v>
      </c>
      <c r="F8" s="49">
        <v>4</v>
      </c>
      <c r="G8" s="49">
        <v>4</v>
      </c>
      <c r="H8" s="49">
        <v>4</v>
      </c>
      <c r="I8" s="49">
        <v>4</v>
      </c>
      <c r="J8" s="49">
        <v>3</v>
      </c>
      <c r="K8" s="49">
        <v>3</v>
      </c>
      <c r="L8" s="49">
        <v>3</v>
      </c>
      <c r="M8" s="49">
        <v>4</v>
      </c>
      <c r="N8" s="49">
        <v>4</v>
      </c>
      <c r="O8" s="49">
        <v>4</v>
      </c>
      <c r="P8" s="49">
        <v>4</v>
      </c>
      <c r="Q8" s="49">
        <v>4</v>
      </c>
      <c r="R8" s="49">
        <v>3</v>
      </c>
      <c r="S8" s="49">
        <v>3</v>
      </c>
      <c r="T8" s="49">
        <v>3</v>
      </c>
      <c r="U8" s="49">
        <v>2</v>
      </c>
      <c r="V8" s="49">
        <v>3</v>
      </c>
      <c r="W8" s="49">
        <v>2</v>
      </c>
      <c r="X8" s="49">
        <v>3</v>
      </c>
      <c r="Y8" s="49">
        <v>3</v>
      </c>
      <c r="Z8" s="49">
        <v>3</v>
      </c>
      <c r="AA8" s="49">
        <v>3</v>
      </c>
      <c r="AB8" s="49">
        <v>4</v>
      </c>
      <c r="AC8" s="49">
        <v>3</v>
      </c>
      <c r="AD8" s="49">
        <v>3</v>
      </c>
      <c r="AE8" s="49">
        <v>4</v>
      </c>
      <c r="AF8" s="49">
        <v>3</v>
      </c>
      <c r="AG8" s="49">
        <v>3</v>
      </c>
      <c r="AH8" s="49">
        <v>4</v>
      </c>
      <c r="AI8" s="49">
        <v>4</v>
      </c>
      <c r="AJ8" s="49">
        <v>4</v>
      </c>
      <c r="AK8" s="49">
        <v>3</v>
      </c>
      <c r="AL8" s="49">
        <v>4</v>
      </c>
      <c r="AM8" s="49">
        <v>4</v>
      </c>
      <c r="AN8" s="49">
        <v>4</v>
      </c>
      <c r="AO8" s="49">
        <v>2</v>
      </c>
      <c r="AP8" s="49">
        <v>4</v>
      </c>
      <c r="AQ8" s="49">
        <v>4</v>
      </c>
    </row>
    <row r="9" spans="1:43" x14ac:dyDescent="0.25">
      <c r="A9" s="43">
        <v>8</v>
      </c>
      <c r="B9" s="48" t="s">
        <v>385</v>
      </c>
      <c r="C9" s="54" t="s">
        <v>512</v>
      </c>
      <c r="D9" s="54" t="s">
        <v>91</v>
      </c>
      <c r="E9" s="53">
        <f>VLOOKUP(B9,'Nilai Raport'!$B$2:$D$215,3,0)</f>
        <v>86.153846150000007</v>
      </c>
      <c r="F9" s="48">
        <v>5</v>
      </c>
      <c r="G9" s="48">
        <v>5</v>
      </c>
      <c r="H9" s="48">
        <v>5</v>
      </c>
      <c r="I9" s="48">
        <v>5</v>
      </c>
      <c r="J9" s="48">
        <v>3</v>
      </c>
      <c r="K9" s="48">
        <v>1</v>
      </c>
      <c r="L9" s="48">
        <v>4</v>
      </c>
      <c r="M9" s="48">
        <v>4</v>
      </c>
      <c r="N9" s="48">
        <v>4</v>
      </c>
      <c r="O9" s="48">
        <v>4</v>
      </c>
      <c r="P9" s="48">
        <v>4</v>
      </c>
      <c r="Q9" s="48">
        <v>4</v>
      </c>
      <c r="R9" s="48">
        <v>4</v>
      </c>
      <c r="S9" s="48">
        <v>4</v>
      </c>
      <c r="T9" s="48">
        <v>5</v>
      </c>
      <c r="U9" s="48">
        <v>5</v>
      </c>
      <c r="V9" s="48">
        <v>5</v>
      </c>
      <c r="W9" s="48">
        <v>5</v>
      </c>
      <c r="X9" s="48">
        <v>5</v>
      </c>
      <c r="Y9" s="48">
        <v>5</v>
      </c>
      <c r="Z9" s="48">
        <v>5</v>
      </c>
      <c r="AA9" s="48">
        <v>5</v>
      </c>
      <c r="AB9" s="48">
        <v>5</v>
      </c>
      <c r="AC9" s="48">
        <v>5</v>
      </c>
      <c r="AD9" s="48">
        <v>5</v>
      </c>
      <c r="AE9" s="48">
        <v>5</v>
      </c>
      <c r="AF9" s="48">
        <v>5</v>
      </c>
      <c r="AG9" s="48">
        <v>5</v>
      </c>
      <c r="AH9" s="48">
        <v>5</v>
      </c>
      <c r="AI9" s="48">
        <v>5</v>
      </c>
      <c r="AJ9" s="48">
        <v>5</v>
      </c>
      <c r="AK9" s="48">
        <v>4</v>
      </c>
      <c r="AL9" s="48">
        <v>4</v>
      </c>
      <c r="AM9" s="48">
        <v>5</v>
      </c>
      <c r="AN9" s="48">
        <v>5</v>
      </c>
      <c r="AO9" s="48">
        <v>5</v>
      </c>
      <c r="AP9" s="48">
        <v>5</v>
      </c>
      <c r="AQ9" s="48">
        <v>5</v>
      </c>
    </row>
    <row r="10" spans="1:43" x14ac:dyDescent="0.25">
      <c r="A10" s="43">
        <v>9</v>
      </c>
      <c r="B10" s="49" t="s">
        <v>386</v>
      </c>
      <c r="C10" s="55" t="s">
        <v>512</v>
      </c>
      <c r="D10" s="55" t="s">
        <v>91</v>
      </c>
      <c r="E10" s="53">
        <f>VLOOKUP(B10,'Nilai Raport'!$B$2:$D$215,3,0)</f>
        <v>85.307692309999993</v>
      </c>
      <c r="F10" s="49">
        <v>5</v>
      </c>
      <c r="G10" s="49">
        <v>5</v>
      </c>
      <c r="H10" s="49">
        <v>5</v>
      </c>
      <c r="I10" s="49">
        <v>5</v>
      </c>
      <c r="J10" s="49">
        <v>5</v>
      </c>
      <c r="K10" s="49">
        <v>1</v>
      </c>
      <c r="L10" s="49">
        <v>5</v>
      </c>
      <c r="M10" s="49">
        <v>5</v>
      </c>
      <c r="N10" s="49">
        <v>5</v>
      </c>
      <c r="O10" s="49">
        <v>5</v>
      </c>
      <c r="P10" s="49">
        <v>4</v>
      </c>
      <c r="Q10" s="49">
        <v>5</v>
      </c>
      <c r="R10" s="49">
        <v>5</v>
      </c>
      <c r="S10" s="49">
        <v>5</v>
      </c>
      <c r="T10" s="49">
        <v>4</v>
      </c>
      <c r="U10" s="49">
        <v>3</v>
      </c>
      <c r="V10" s="49">
        <v>5</v>
      </c>
      <c r="W10" s="49">
        <v>3</v>
      </c>
      <c r="X10" s="49">
        <v>5</v>
      </c>
      <c r="Y10" s="49">
        <v>5</v>
      </c>
      <c r="Z10" s="49">
        <v>3</v>
      </c>
      <c r="AA10" s="49">
        <v>5</v>
      </c>
      <c r="AB10" s="49">
        <v>5</v>
      </c>
      <c r="AC10" s="49">
        <v>5</v>
      </c>
      <c r="AD10" s="49">
        <v>5</v>
      </c>
      <c r="AE10" s="49">
        <v>3</v>
      </c>
      <c r="AF10" s="49">
        <v>5</v>
      </c>
      <c r="AG10" s="49">
        <v>5</v>
      </c>
      <c r="AH10" s="49">
        <v>5</v>
      </c>
      <c r="AI10" s="49">
        <v>5</v>
      </c>
      <c r="AJ10" s="49">
        <v>5</v>
      </c>
      <c r="AK10" s="49">
        <v>4</v>
      </c>
      <c r="AL10" s="49">
        <v>5</v>
      </c>
      <c r="AM10" s="49">
        <v>5</v>
      </c>
      <c r="AN10" s="49">
        <v>5</v>
      </c>
      <c r="AO10" s="49">
        <v>5</v>
      </c>
      <c r="AP10" s="49">
        <v>5</v>
      </c>
      <c r="AQ10" s="49">
        <v>5</v>
      </c>
    </row>
    <row r="11" spans="1:43" x14ac:dyDescent="0.25">
      <c r="A11" s="43">
        <v>10</v>
      </c>
      <c r="B11" s="49" t="s">
        <v>388</v>
      </c>
      <c r="C11" s="55" t="s">
        <v>512</v>
      </c>
      <c r="D11" s="55" t="s">
        <v>91</v>
      </c>
      <c r="E11" s="53">
        <f>VLOOKUP(B11,'Nilai Raport'!$B$2:$D$215,3,0)</f>
        <v>86.153846150000007</v>
      </c>
      <c r="F11" s="49">
        <v>4</v>
      </c>
      <c r="G11" s="49">
        <v>4</v>
      </c>
      <c r="H11" s="49">
        <v>3</v>
      </c>
      <c r="I11" s="49">
        <v>4</v>
      </c>
      <c r="J11" s="49">
        <v>3</v>
      </c>
      <c r="K11" s="49">
        <v>2</v>
      </c>
      <c r="L11" s="49">
        <v>3</v>
      </c>
      <c r="M11" s="49">
        <v>3</v>
      </c>
      <c r="N11" s="49">
        <v>4</v>
      </c>
      <c r="O11" s="49">
        <v>3</v>
      </c>
      <c r="P11" s="49">
        <v>4</v>
      </c>
      <c r="Q11" s="49">
        <v>4</v>
      </c>
      <c r="R11" s="49">
        <v>4</v>
      </c>
      <c r="S11" s="49">
        <v>4</v>
      </c>
      <c r="T11" s="49">
        <v>3</v>
      </c>
      <c r="U11" s="49">
        <v>3</v>
      </c>
      <c r="V11" s="49">
        <v>3</v>
      </c>
      <c r="W11" s="49">
        <v>4</v>
      </c>
      <c r="X11" s="49">
        <v>3</v>
      </c>
      <c r="Y11" s="49">
        <v>3</v>
      </c>
      <c r="Z11" s="49">
        <v>3</v>
      </c>
      <c r="AA11" s="49">
        <v>3</v>
      </c>
      <c r="AB11" s="49">
        <v>4</v>
      </c>
      <c r="AC11" s="49">
        <v>4</v>
      </c>
      <c r="AD11" s="49">
        <v>3</v>
      </c>
      <c r="AE11" s="49">
        <v>3</v>
      </c>
      <c r="AF11" s="49">
        <v>3</v>
      </c>
      <c r="AG11" s="49">
        <v>3</v>
      </c>
      <c r="AH11" s="49">
        <v>3</v>
      </c>
      <c r="AI11" s="49">
        <v>4</v>
      </c>
      <c r="AJ11" s="49">
        <v>3</v>
      </c>
      <c r="AK11" s="49">
        <v>3</v>
      </c>
      <c r="AL11" s="49">
        <v>4</v>
      </c>
      <c r="AM11" s="49">
        <v>3</v>
      </c>
      <c r="AN11" s="49">
        <v>3</v>
      </c>
      <c r="AO11" s="49">
        <v>4</v>
      </c>
      <c r="AP11" s="49">
        <v>3</v>
      </c>
      <c r="AQ11" s="49">
        <v>4</v>
      </c>
    </row>
    <row r="12" spans="1:43" x14ac:dyDescent="0.25">
      <c r="A12" s="43">
        <v>11</v>
      </c>
      <c r="B12" s="49" t="s">
        <v>390</v>
      </c>
      <c r="C12" s="55" t="s">
        <v>512</v>
      </c>
      <c r="D12" s="55" t="s">
        <v>91</v>
      </c>
      <c r="E12" s="53">
        <f>VLOOKUP(B12,'Nilai Raport'!$B$2:$D$215,3,0)</f>
        <v>83.07692308</v>
      </c>
      <c r="F12" s="49">
        <v>4</v>
      </c>
      <c r="G12" s="49">
        <v>4</v>
      </c>
      <c r="H12" s="49">
        <v>4</v>
      </c>
      <c r="I12" s="49">
        <v>4</v>
      </c>
      <c r="J12" s="49">
        <v>3</v>
      </c>
      <c r="K12" s="49">
        <v>3</v>
      </c>
      <c r="L12" s="49">
        <v>3</v>
      </c>
      <c r="M12" s="49">
        <v>4</v>
      </c>
      <c r="N12" s="49">
        <v>5</v>
      </c>
      <c r="O12" s="49">
        <v>4</v>
      </c>
      <c r="P12" s="49">
        <v>4</v>
      </c>
      <c r="Q12" s="49">
        <v>3</v>
      </c>
      <c r="R12" s="49">
        <v>4</v>
      </c>
      <c r="S12" s="49">
        <v>4</v>
      </c>
      <c r="T12" s="49">
        <v>4</v>
      </c>
      <c r="U12" s="49">
        <v>3</v>
      </c>
      <c r="V12" s="49">
        <v>3</v>
      </c>
      <c r="W12" s="49">
        <v>4</v>
      </c>
      <c r="X12" s="49">
        <v>4</v>
      </c>
      <c r="Y12" s="49">
        <v>4</v>
      </c>
      <c r="Z12" s="49">
        <v>4</v>
      </c>
      <c r="AA12" s="49">
        <v>4</v>
      </c>
      <c r="AB12" s="49">
        <v>4</v>
      </c>
      <c r="AC12" s="49">
        <v>4</v>
      </c>
      <c r="AD12" s="49">
        <v>4</v>
      </c>
      <c r="AE12" s="49">
        <v>4</v>
      </c>
      <c r="AF12" s="49">
        <v>4</v>
      </c>
      <c r="AG12" s="49">
        <v>5</v>
      </c>
      <c r="AH12" s="49">
        <v>4</v>
      </c>
      <c r="AI12" s="49">
        <v>4</v>
      </c>
      <c r="AJ12" s="49">
        <v>4</v>
      </c>
      <c r="AK12" s="49">
        <v>3</v>
      </c>
      <c r="AL12" s="49">
        <v>4</v>
      </c>
      <c r="AM12" s="49">
        <v>4</v>
      </c>
      <c r="AN12" s="49">
        <v>3</v>
      </c>
      <c r="AO12" s="49">
        <v>4</v>
      </c>
      <c r="AP12" s="49">
        <v>4</v>
      </c>
      <c r="AQ12" s="49">
        <v>4</v>
      </c>
    </row>
    <row r="13" spans="1:43" x14ac:dyDescent="0.25">
      <c r="A13" s="43">
        <v>12</v>
      </c>
      <c r="B13" s="48" t="s">
        <v>391</v>
      </c>
      <c r="C13" s="54" t="s">
        <v>512</v>
      </c>
      <c r="D13" s="54" t="s">
        <v>91</v>
      </c>
      <c r="E13" s="53">
        <f>VLOOKUP(B13,'Nilai Raport'!$B$2:$D$215,3,0)</f>
        <v>83.230769230000007</v>
      </c>
      <c r="F13" s="48">
        <v>4</v>
      </c>
      <c r="G13" s="48">
        <v>4</v>
      </c>
      <c r="H13" s="48">
        <v>5</v>
      </c>
      <c r="I13" s="48">
        <v>5</v>
      </c>
      <c r="J13" s="48">
        <v>4</v>
      </c>
      <c r="K13" s="48">
        <v>3</v>
      </c>
      <c r="L13" s="48">
        <v>5</v>
      </c>
      <c r="M13" s="48">
        <v>5</v>
      </c>
      <c r="N13" s="48">
        <v>5</v>
      </c>
      <c r="O13" s="48">
        <v>5</v>
      </c>
      <c r="P13" s="48">
        <v>4</v>
      </c>
      <c r="Q13" s="48">
        <v>4</v>
      </c>
      <c r="R13" s="48">
        <v>4</v>
      </c>
      <c r="S13" s="48">
        <v>4</v>
      </c>
      <c r="T13" s="48">
        <v>4</v>
      </c>
      <c r="U13" s="48">
        <v>4</v>
      </c>
      <c r="V13" s="48">
        <v>4</v>
      </c>
      <c r="W13" s="48">
        <v>4</v>
      </c>
      <c r="X13" s="48">
        <v>4</v>
      </c>
      <c r="Y13" s="48">
        <v>4</v>
      </c>
      <c r="Z13" s="48">
        <v>4</v>
      </c>
      <c r="AA13" s="48">
        <v>4</v>
      </c>
      <c r="AB13" s="48">
        <v>4</v>
      </c>
      <c r="AC13" s="48">
        <v>4</v>
      </c>
      <c r="AD13" s="48">
        <v>4</v>
      </c>
      <c r="AE13" s="48">
        <v>4</v>
      </c>
      <c r="AF13" s="48">
        <v>5</v>
      </c>
      <c r="AG13" s="48">
        <v>5</v>
      </c>
      <c r="AH13" s="48">
        <v>4</v>
      </c>
      <c r="AI13" s="48">
        <v>5</v>
      </c>
      <c r="AJ13" s="48">
        <v>4</v>
      </c>
      <c r="AK13" s="48">
        <v>4</v>
      </c>
      <c r="AL13" s="48">
        <v>4</v>
      </c>
      <c r="AM13" s="48">
        <v>5</v>
      </c>
      <c r="AN13" s="48">
        <v>4</v>
      </c>
      <c r="AO13" s="48">
        <v>4</v>
      </c>
      <c r="AP13" s="48">
        <v>4</v>
      </c>
      <c r="AQ13" s="48">
        <v>4</v>
      </c>
    </row>
    <row r="14" spans="1:43" x14ac:dyDescent="0.25">
      <c r="A14" s="43">
        <v>13</v>
      </c>
      <c r="B14" s="49" t="s">
        <v>392</v>
      </c>
      <c r="C14" s="55" t="s">
        <v>512</v>
      </c>
      <c r="D14" s="55" t="s">
        <v>91</v>
      </c>
      <c r="E14" s="53">
        <f>VLOOKUP(B14,'Nilai Raport'!$B$2:$D$215,3,0)</f>
        <v>84.153846150000007</v>
      </c>
      <c r="F14" s="49">
        <v>5</v>
      </c>
      <c r="G14" s="49">
        <v>5</v>
      </c>
      <c r="H14" s="49">
        <v>4</v>
      </c>
      <c r="I14" s="49">
        <v>3</v>
      </c>
      <c r="J14" s="49">
        <v>5</v>
      </c>
      <c r="K14" s="49">
        <v>4</v>
      </c>
      <c r="L14" s="49">
        <v>5</v>
      </c>
      <c r="M14" s="49">
        <v>5</v>
      </c>
      <c r="N14" s="49">
        <v>5</v>
      </c>
      <c r="O14" s="49">
        <v>3</v>
      </c>
      <c r="P14" s="49">
        <v>4</v>
      </c>
      <c r="Q14" s="49">
        <v>4</v>
      </c>
      <c r="R14" s="49">
        <v>2</v>
      </c>
      <c r="S14" s="49">
        <v>3</v>
      </c>
      <c r="T14" s="49">
        <v>5</v>
      </c>
      <c r="U14" s="49">
        <v>3</v>
      </c>
      <c r="V14" s="49">
        <v>5</v>
      </c>
      <c r="W14" s="49">
        <v>4</v>
      </c>
      <c r="X14" s="49">
        <v>5</v>
      </c>
      <c r="Y14" s="49">
        <v>3</v>
      </c>
      <c r="Z14" s="49">
        <v>5</v>
      </c>
      <c r="AA14" s="49">
        <v>5</v>
      </c>
      <c r="AB14" s="49">
        <v>4</v>
      </c>
      <c r="AC14" s="49">
        <v>5</v>
      </c>
      <c r="AD14" s="49">
        <v>5</v>
      </c>
      <c r="AE14" s="49">
        <v>5</v>
      </c>
      <c r="AF14" s="49">
        <v>5</v>
      </c>
      <c r="AG14" s="49">
        <v>3</v>
      </c>
      <c r="AH14" s="49">
        <v>5</v>
      </c>
      <c r="AI14" s="49">
        <v>5</v>
      </c>
      <c r="AJ14" s="49">
        <v>5</v>
      </c>
      <c r="AK14" s="49">
        <v>4</v>
      </c>
      <c r="AL14" s="49">
        <v>5</v>
      </c>
      <c r="AM14" s="49">
        <v>5</v>
      </c>
      <c r="AN14" s="49">
        <v>4</v>
      </c>
      <c r="AO14" s="49">
        <v>5</v>
      </c>
      <c r="AP14" s="49">
        <v>4</v>
      </c>
      <c r="AQ14" s="49">
        <v>5</v>
      </c>
    </row>
    <row r="15" spans="1:43" x14ac:dyDescent="0.25">
      <c r="A15" s="43">
        <v>14</v>
      </c>
      <c r="B15" s="48" t="s">
        <v>393</v>
      </c>
      <c r="C15" s="54" t="s">
        <v>512</v>
      </c>
      <c r="D15" s="54" t="s">
        <v>91</v>
      </c>
      <c r="E15" s="53">
        <f>VLOOKUP(B15,'Nilai Raport'!$B$2:$D$215,3,0)</f>
        <v>83.92307692</v>
      </c>
      <c r="F15" s="48">
        <v>5</v>
      </c>
      <c r="G15" s="48">
        <v>5</v>
      </c>
      <c r="H15" s="48">
        <v>5</v>
      </c>
      <c r="I15" s="48">
        <v>4</v>
      </c>
      <c r="J15" s="48">
        <v>4</v>
      </c>
      <c r="K15" s="48">
        <v>2</v>
      </c>
      <c r="L15" s="48">
        <v>5</v>
      </c>
      <c r="M15" s="48">
        <v>5</v>
      </c>
      <c r="N15" s="48">
        <v>5</v>
      </c>
      <c r="O15" s="48">
        <v>5</v>
      </c>
      <c r="P15" s="48">
        <v>5</v>
      </c>
      <c r="Q15" s="48">
        <v>5</v>
      </c>
      <c r="R15" s="48">
        <v>5</v>
      </c>
      <c r="S15" s="48">
        <v>5</v>
      </c>
      <c r="T15" s="48">
        <v>5</v>
      </c>
      <c r="U15" s="48">
        <v>3</v>
      </c>
      <c r="V15" s="48">
        <v>4</v>
      </c>
      <c r="W15" s="48">
        <v>4</v>
      </c>
      <c r="X15" s="48">
        <v>4</v>
      </c>
      <c r="Y15" s="48">
        <v>5</v>
      </c>
      <c r="Z15" s="48">
        <v>4</v>
      </c>
      <c r="AA15" s="48">
        <v>5</v>
      </c>
      <c r="AB15" s="48">
        <v>4</v>
      </c>
      <c r="AC15" s="48">
        <v>5</v>
      </c>
      <c r="AD15" s="48">
        <v>5</v>
      </c>
      <c r="AE15" s="48">
        <v>5</v>
      </c>
      <c r="AF15" s="48">
        <v>5</v>
      </c>
      <c r="AG15" s="48">
        <v>4</v>
      </c>
      <c r="AH15" s="48">
        <v>5</v>
      </c>
      <c r="AI15" s="48">
        <v>5</v>
      </c>
      <c r="AJ15" s="48">
        <v>5</v>
      </c>
      <c r="AK15" s="48">
        <v>4</v>
      </c>
      <c r="AL15" s="48">
        <v>5</v>
      </c>
      <c r="AM15" s="48">
        <v>5</v>
      </c>
      <c r="AN15" s="48">
        <v>4</v>
      </c>
      <c r="AO15" s="48">
        <v>4</v>
      </c>
      <c r="AP15" s="48">
        <v>5</v>
      </c>
      <c r="AQ15" s="48">
        <v>5</v>
      </c>
    </row>
    <row r="16" spans="1:43" x14ac:dyDescent="0.25">
      <c r="A16" s="43">
        <v>15</v>
      </c>
      <c r="B16" s="49" t="s">
        <v>394</v>
      </c>
      <c r="C16" s="55" t="s">
        <v>512</v>
      </c>
      <c r="D16" s="55" t="s">
        <v>91</v>
      </c>
      <c r="E16" s="53">
        <f>VLOOKUP(B16,'Nilai Raport'!$B$2:$D$215,3,0)</f>
        <v>86</v>
      </c>
      <c r="F16" s="49">
        <v>5</v>
      </c>
      <c r="G16" s="49">
        <v>5</v>
      </c>
      <c r="H16" s="49">
        <v>5</v>
      </c>
      <c r="I16" s="49">
        <v>4</v>
      </c>
      <c r="J16" s="49">
        <v>3</v>
      </c>
      <c r="K16" s="49">
        <v>5</v>
      </c>
      <c r="L16" s="49">
        <v>5</v>
      </c>
      <c r="M16" s="49">
        <v>5</v>
      </c>
      <c r="N16" s="49">
        <v>5</v>
      </c>
      <c r="O16" s="49">
        <v>4</v>
      </c>
      <c r="P16" s="49">
        <v>5</v>
      </c>
      <c r="Q16" s="49">
        <v>3</v>
      </c>
      <c r="R16" s="49">
        <v>4</v>
      </c>
      <c r="S16" s="49">
        <v>4</v>
      </c>
      <c r="T16" s="49">
        <v>5</v>
      </c>
      <c r="U16" s="49">
        <v>5</v>
      </c>
      <c r="V16" s="49">
        <v>5</v>
      </c>
      <c r="W16" s="49">
        <v>4</v>
      </c>
      <c r="X16" s="49">
        <v>4</v>
      </c>
      <c r="Y16" s="49">
        <v>5</v>
      </c>
      <c r="Z16" s="49">
        <v>5</v>
      </c>
      <c r="AA16" s="49">
        <v>3</v>
      </c>
      <c r="AB16" s="49">
        <v>5</v>
      </c>
      <c r="AC16" s="49">
        <v>5</v>
      </c>
      <c r="AD16" s="49">
        <v>5</v>
      </c>
      <c r="AE16" s="49">
        <v>5</v>
      </c>
      <c r="AF16" s="49">
        <v>5</v>
      </c>
      <c r="AG16" s="49">
        <v>5</v>
      </c>
      <c r="AH16" s="49">
        <v>5</v>
      </c>
      <c r="AI16" s="49">
        <v>5</v>
      </c>
      <c r="AJ16" s="49">
        <v>5</v>
      </c>
      <c r="AK16" s="49">
        <v>4</v>
      </c>
      <c r="AL16" s="49">
        <v>4</v>
      </c>
      <c r="AM16" s="49">
        <v>4</v>
      </c>
      <c r="AN16" s="49">
        <v>5</v>
      </c>
      <c r="AO16" s="49">
        <v>5</v>
      </c>
      <c r="AP16" s="49">
        <v>5</v>
      </c>
      <c r="AQ16" s="49">
        <v>5</v>
      </c>
    </row>
    <row r="17" spans="1:43" x14ac:dyDescent="0.25">
      <c r="A17" s="43">
        <v>16</v>
      </c>
      <c r="B17" s="48" t="s">
        <v>395</v>
      </c>
      <c r="C17" s="54" t="s">
        <v>512</v>
      </c>
      <c r="D17" s="54" t="s">
        <v>91</v>
      </c>
      <c r="E17" s="53">
        <f>VLOOKUP(B17,'Nilai Raport'!$B$2:$D$215,3,0)</f>
        <v>86.38461538</v>
      </c>
      <c r="F17" s="48">
        <v>5</v>
      </c>
      <c r="G17" s="48">
        <v>5</v>
      </c>
      <c r="H17" s="48">
        <v>5</v>
      </c>
      <c r="I17" s="48">
        <v>5</v>
      </c>
      <c r="J17" s="48">
        <v>4</v>
      </c>
      <c r="K17" s="48">
        <v>3</v>
      </c>
      <c r="L17" s="48">
        <v>5</v>
      </c>
      <c r="M17" s="48">
        <v>5</v>
      </c>
      <c r="N17" s="48">
        <v>5</v>
      </c>
      <c r="O17" s="48">
        <v>5</v>
      </c>
      <c r="P17" s="48">
        <v>4</v>
      </c>
      <c r="Q17" s="48">
        <v>3</v>
      </c>
      <c r="R17" s="48">
        <v>3</v>
      </c>
      <c r="S17" s="48">
        <v>3</v>
      </c>
      <c r="T17" s="48">
        <v>5</v>
      </c>
      <c r="U17" s="48">
        <v>2</v>
      </c>
      <c r="V17" s="48">
        <v>4</v>
      </c>
      <c r="W17" s="48">
        <v>3</v>
      </c>
      <c r="X17" s="48">
        <v>5</v>
      </c>
      <c r="Y17" s="48">
        <v>3</v>
      </c>
      <c r="Z17" s="48">
        <v>5</v>
      </c>
      <c r="AA17" s="48">
        <v>5</v>
      </c>
      <c r="AB17" s="48">
        <v>4</v>
      </c>
      <c r="AC17" s="48">
        <v>3</v>
      </c>
      <c r="AD17" s="48">
        <v>5</v>
      </c>
      <c r="AE17" s="48">
        <v>5</v>
      </c>
      <c r="AF17" s="48">
        <v>5</v>
      </c>
      <c r="AG17" s="48">
        <v>4</v>
      </c>
      <c r="AH17" s="48">
        <v>4</v>
      </c>
      <c r="AI17" s="48">
        <v>3</v>
      </c>
      <c r="AJ17" s="48">
        <v>3</v>
      </c>
      <c r="AK17" s="48">
        <v>4</v>
      </c>
      <c r="AL17" s="48">
        <v>4</v>
      </c>
      <c r="AM17" s="48">
        <v>4</v>
      </c>
      <c r="AN17" s="48">
        <v>4</v>
      </c>
      <c r="AO17" s="48">
        <v>5</v>
      </c>
      <c r="AP17" s="48">
        <v>5</v>
      </c>
      <c r="AQ17" s="48">
        <v>5</v>
      </c>
    </row>
    <row r="18" spans="1:43" x14ac:dyDescent="0.25">
      <c r="A18" s="43">
        <v>17</v>
      </c>
      <c r="B18" s="48" t="s">
        <v>397</v>
      </c>
      <c r="C18" s="54" t="s">
        <v>512</v>
      </c>
      <c r="D18" s="54" t="s">
        <v>91</v>
      </c>
      <c r="E18" s="53">
        <f>VLOOKUP(B18,'Nilai Raport'!$B$2:$D$215,3,0)</f>
        <v>84.846153849999993</v>
      </c>
      <c r="F18" s="48">
        <v>5</v>
      </c>
      <c r="G18" s="48">
        <v>5</v>
      </c>
      <c r="H18" s="48">
        <v>3</v>
      </c>
      <c r="I18" s="48">
        <v>3</v>
      </c>
      <c r="J18" s="48">
        <v>3</v>
      </c>
      <c r="K18" s="48">
        <v>2</v>
      </c>
      <c r="L18" s="48">
        <v>4</v>
      </c>
      <c r="M18" s="48">
        <v>3</v>
      </c>
      <c r="N18" s="48">
        <v>4</v>
      </c>
      <c r="O18" s="48">
        <v>2</v>
      </c>
      <c r="P18" s="48">
        <v>5</v>
      </c>
      <c r="Q18" s="48">
        <v>4</v>
      </c>
      <c r="R18" s="48">
        <v>5</v>
      </c>
      <c r="S18" s="48">
        <v>3</v>
      </c>
      <c r="T18" s="48">
        <v>5</v>
      </c>
      <c r="U18" s="48">
        <v>3</v>
      </c>
      <c r="V18" s="48">
        <v>3</v>
      </c>
      <c r="W18" s="48">
        <v>5</v>
      </c>
      <c r="X18" s="48">
        <v>5</v>
      </c>
      <c r="Y18" s="48">
        <v>4</v>
      </c>
      <c r="Z18" s="48">
        <v>4</v>
      </c>
      <c r="AA18" s="48">
        <v>5</v>
      </c>
      <c r="AB18" s="48">
        <v>5</v>
      </c>
      <c r="AC18" s="48">
        <v>5</v>
      </c>
      <c r="AD18" s="48">
        <v>4</v>
      </c>
      <c r="AE18" s="48">
        <v>5</v>
      </c>
      <c r="AF18" s="48">
        <v>5</v>
      </c>
      <c r="AG18" s="48">
        <v>5</v>
      </c>
      <c r="AH18" s="48">
        <v>3</v>
      </c>
      <c r="AI18" s="48">
        <v>5</v>
      </c>
      <c r="AJ18" s="48">
        <v>4</v>
      </c>
      <c r="AK18" s="48">
        <v>3</v>
      </c>
      <c r="AL18" s="48">
        <v>5</v>
      </c>
      <c r="AM18" s="48">
        <v>5</v>
      </c>
      <c r="AN18" s="48">
        <v>4</v>
      </c>
      <c r="AO18" s="48">
        <v>5</v>
      </c>
      <c r="AP18" s="48">
        <v>5</v>
      </c>
      <c r="AQ18" s="48">
        <v>5</v>
      </c>
    </row>
    <row r="19" spans="1:43" x14ac:dyDescent="0.25">
      <c r="A19" s="43">
        <v>18</v>
      </c>
      <c r="B19" s="48" t="s">
        <v>399</v>
      </c>
      <c r="C19" s="54" t="s">
        <v>511</v>
      </c>
      <c r="D19" s="54" t="s">
        <v>91</v>
      </c>
      <c r="E19" s="53">
        <f>VLOOKUP(B19,'Nilai Raport'!$B$2:$D$215,3,0)</f>
        <v>85</v>
      </c>
      <c r="F19" s="48">
        <v>4</v>
      </c>
      <c r="G19" s="48">
        <v>4</v>
      </c>
      <c r="H19" s="48">
        <v>4</v>
      </c>
      <c r="I19" s="48">
        <v>4</v>
      </c>
      <c r="J19" s="48">
        <v>4</v>
      </c>
      <c r="K19" s="48">
        <v>4</v>
      </c>
      <c r="L19" s="48">
        <v>4</v>
      </c>
      <c r="M19" s="48">
        <v>4</v>
      </c>
      <c r="N19" s="48">
        <v>4</v>
      </c>
      <c r="O19" s="48">
        <v>4</v>
      </c>
      <c r="P19" s="48">
        <v>5</v>
      </c>
      <c r="Q19" s="48">
        <v>5</v>
      </c>
      <c r="R19" s="48">
        <v>5</v>
      </c>
      <c r="S19" s="48">
        <v>5</v>
      </c>
      <c r="T19" s="48">
        <v>5</v>
      </c>
      <c r="U19" s="48">
        <v>5</v>
      </c>
      <c r="V19" s="48">
        <v>5</v>
      </c>
      <c r="W19" s="48">
        <v>5</v>
      </c>
      <c r="X19" s="48">
        <v>5</v>
      </c>
      <c r="Y19" s="48">
        <v>5</v>
      </c>
      <c r="Z19" s="48">
        <v>5</v>
      </c>
      <c r="AA19" s="48">
        <v>5</v>
      </c>
      <c r="AB19" s="48">
        <v>5</v>
      </c>
      <c r="AC19" s="48">
        <v>5</v>
      </c>
      <c r="AD19" s="48">
        <v>5</v>
      </c>
      <c r="AE19" s="48">
        <v>5</v>
      </c>
      <c r="AF19" s="48">
        <v>5</v>
      </c>
      <c r="AG19" s="48">
        <v>5</v>
      </c>
      <c r="AH19" s="48">
        <v>5</v>
      </c>
      <c r="AI19" s="48">
        <v>4</v>
      </c>
      <c r="AJ19" s="48">
        <v>4</v>
      </c>
      <c r="AK19" s="48">
        <v>4</v>
      </c>
      <c r="AL19" s="48">
        <v>4</v>
      </c>
      <c r="AM19" s="48">
        <v>4</v>
      </c>
      <c r="AN19" s="48">
        <v>4</v>
      </c>
      <c r="AO19" s="48">
        <v>4</v>
      </c>
      <c r="AP19" s="48">
        <v>4</v>
      </c>
      <c r="AQ19" s="48">
        <v>4</v>
      </c>
    </row>
    <row r="20" spans="1:43" x14ac:dyDescent="0.25">
      <c r="A20" s="43">
        <v>19</v>
      </c>
      <c r="B20" s="49" t="s">
        <v>400</v>
      </c>
      <c r="C20" s="55" t="s">
        <v>512</v>
      </c>
      <c r="D20" s="55" t="s">
        <v>91</v>
      </c>
      <c r="E20" s="53">
        <f>VLOOKUP(B20,'Nilai Raport'!$B$2:$D$215,3,0)</f>
        <v>84</v>
      </c>
      <c r="F20" s="49">
        <v>3</v>
      </c>
      <c r="G20" s="49">
        <v>3</v>
      </c>
      <c r="H20" s="49">
        <v>4</v>
      </c>
      <c r="I20" s="49">
        <v>2</v>
      </c>
      <c r="J20" s="49">
        <v>3</v>
      </c>
      <c r="K20" s="49">
        <v>1</v>
      </c>
      <c r="L20" s="49">
        <v>3</v>
      </c>
      <c r="M20" s="49">
        <v>5</v>
      </c>
      <c r="N20" s="49">
        <v>5</v>
      </c>
      <c r="O20" s="49">
        <v>5</v>
      </c>
      <c r="P20" s="49">
        <v>3</v>
      </c>
      <c r="Q20" s="49">
        <v>3</v>
      </c>
      <c r="R20" s="49">
        <v>4</v>
      </c>
      <c r="S20" s="49">
        <v>5</v>
      </c>
      <c r="T20" s="49">
        <v>4</v>
      </c>
      <c r="U20" s="49">
        <v>2</v>
      </c>
      <c r="V20" s="49">
        <v>4</v>
      </c>
      <c r="W20" s="49">
        <v>3</v>
      </c>
      <c r="X20" s="49">
        <v>4</v>
      </c>
      <c r="Y20" s="49">
        <v>4</v>
      </c>
      <c r="Z20" s="49">
        <v>5</v>
      </c>
      <c r="AA20" s="49">
        <v>4</v>
      </c>
      <c r="AB20" s="49">
        <v>3</v>
      </c>
      <c r="AC20" s="49">
        <v>5</v>
      </c>
      <c r="AD20" s="49">
        <v>4</v>
      </c>
      <c r="AE20" s="49">
        <v>4</v>
      </c>
      <c r="AF20" s="49">
        <v>5</v>
      </c>
      <c r="AG20" s="49">
        <v>4</v>
      </c>
      <c r="AH20" s="49">
        <v>5</v>
      </c>
      <c r="AI20" s="49">
        <v>5</v>
      </c>
      <c r="AJ20" s="49">
        <v>5</v>
      </c>
      <c r="AK20" s="49">
        <v>4</v>
      </c>
      <c r="AL20" s="49">
        <v>4</v>
      </c>
      <c r="AM20" s="49">
        <v>5</v>
      </c>
      <c r="AN20" s="49">
        <v>3</v>
      </c>
      <c r="AO20" s="49">
        <v>5</v>
      </c>
      <c r="AP20" s="49">
        <v>5</v>
      </c>
      <c r="AQ20" s="49">
        <v>3</v>
      </c>
    </row>
    <row r="21" spans="1:43" x14ac:dyDescent="0.25">
      <c r="A21" s="43">
        <v>20</v>
      </c>
      <c r="B21" s="48" t="s">
        <v>401</v>
      </c>
      <c r="C21" s="54" t="s">
        <v>512</v>
      </c>
      <c r="D21" s="54" t="s">
        <v>91</v>
      </c>
      <c r="E21" s="53">
        <f>VLOOKUP(B21,'Nilai Raport'!$B$2:$D$215,3,0)</f>
        <v>83.61538462</v>
      </c>
      <c r="F21" s="48">
        <v>4</v>
      </c>
      <c r="G21" s="48">
        <v>5</v>
      </c>
      <c r="H21" s="48">
        <v>5</v>
      </c>
      <c r="I21" s="48">
        <v>3</v>
      </c>
      <c r="J21" s="48">
        <v>3</v>
      </c>
      <c r="K21" s="48">
        <v>4</v>
      </c>
      <c r="L21" s="48">
        <v>4</v>
      </c>
      <c r="M21" s="48">
        <v>4</v>
      </c>
      <c r="N21" s="48">
        <v>4</v>
      </c>
      <c r="O21" s="48">
        <v>4</v>
      </c>
      <c r="P21" s="48">
        <v>5</v>
      </c>
      <c r="Q21" s="48">
        <v>5</v>
      </c>
      <c r="R21" s="48">
        <v>5</v>
      </c>
      <c r="S21" s="48">
        <v>5</v>
      </c>
      <c r="T21" s="48">
        <v>4</v>
      </c>
      <c r="U21" s="48">
        <v>5</v>
      </c>
      <c r="V21" s="48">
        <v>5</v>
      </c>
      <c r="W21" s="48">
        <v>5</v>
      </c>
      <c r="X21" s="48">
        <v>5</v>
      </c>
      <c r="Y21" s="48">
        <v>3</v>
      </c>
      <c r="Z21" s="48">
        <v>5</v>
      </c>
      <c r="AA21" s="48">
        <v>5</v>
      </c>
      <c r="AB21" s="48">
        <v>3</v>
      </c>
      <c r="AC21" s="48">
        <v>5</v>
      </c>
      <c r="AD21" s="48">
        <v>5</v>
      </c>
      <c r="AE21" s="48">
        <v>4</v>
      </c>
      <c r="AF21" s="48">
        <v>5</v>
      </c>
      <c r="AG21" s="48">
        <v>3</v>
      </c>
      <c r="AH21" s="48">
        <v>4</v>
      </c>
      <c r="AI21" s="48">
        <v>3</v>
      </c>
      <c r="AJ21" s="48">
        <v>4</v>
      </c>
      <c r="AK21" s="48">
        <v>5</v>
      </c>
      <c r="AL21" s="48">
        <v>5</v>
      </c>
      <c r="AM21" s="48">
        <v>5</v>
      </c>
      <c r="AN21" s="48">
        <v>5</v>
      </c>
      <c r="AO21" s="48">
        <v>5</v>
      </c>
      <c r="AP21" s="48">
        <v>5</v>
      </c>
      <c r="AQ21" s="48">
        <v>5</v>
      </c>
    </row>
    <row r="22" spans="1:43" x14ac:dyDescent="0.25">
      <c r="A22" s="43">
        <v>21</v>
      </c>
      <c r="B22" s="49" t="s">
        <v>403</v>
      </c>
      <c r="C22" s="55" t="s">
        <v>512</v>
      </c>
      <c r="D22" s="55" t="s">
        <v>91</v>
      </c>
      <c r="E22" s="53">
        <f>VLOOKUP(B22,'Nilai Raport'!$B$2:$D$215,3,0)</f>
        <v>85.46153846</v>
      </c>
      <c r="F22" s="49">
        <v>5</v>
      </c>
      <c r="G22" s="49">
        <v>4</v>
      </c>
      <c r="H22" s="49">
        <v>4</v>
      </c>
      <c r="I22" s="49">
        <v>4</v>
      </c>
      <c r="J22" s="49">
        <v>2</v>
      </c>
      <c r="K22" s="49">
        <v>3</v>
      </c>
      <c r="L22" s="49">
        <v>4</v>
      </c>
      <c r="M22" s="49">
        <v>3</v>
      </c>
      <c r="N22" s="49">
        <v>4</v>
      </c>
      <c r="O22" s="49">
        <v>4</v>
      </c>
      <c r="P22" s="49">
        <v>3</v>
      </c>
      <c r="Q22" s="49">
        <v>3</v>
      </c>
      <c r="R22" s="49">
        <v>4</v>
      </c>
      <c r="S22" s="49">
        <v>4</v>
      </c>
      <c r="T22" s="49">
        <v>4</v>
      </c>
      <c r="U22" s="49">
        <v>2</v>
      </c>
      <c r="V22" s="49">
        <v>4</v>
      </c>
      <c r="W22" s="49">
        <v>3</v>
      </c>
      <c r="X22" s="49">
        <v>5</v>
      </c>
      <c r="Y22" s="49">
        <v>4</v>
      </c>
      <c r="Z22" s="49">
        <v>5</v>
      </c>
      <c r="AA22" s="49">
        <v>5</v>
      </c>
      <c r="AB22" s="49">
        <v>4</v>
      </c>
      <c r="AC22" s="49">
        <v>5</v>
      </c>
      <c r="AD22" s="49">
        <v>5</v>
      </c>
      <c r="AE22" s="49">
        <v>5</v>
      </c>
      <c r="AF22" s="49">
        <v>5</v>
      </c>
      <c r="AG22" s="49">
        <v>4</v>
      </c>
      <c r="AH22" s="49">
        <v>5</v>
      </c>
      <c r="AI22" s="49">
        <v>5</v>
      </c>
      <c r="AJ22" s="49">
        <v>5</v>
      </c>
      <c r="AK22" s="49">
        <v>3</v>
      </c>
      <c r="AL22" s="49">
        <v>4</v>
      </c>
      <c r="AM22" s="49">
        <v>5</v>
      </c>
      <c r="AN22" s="49">
        <v>5</v>
      </c>
      <c r="AO22" s="49">
        <v>5</v>
      </c>
      <c r="AP22" s="49">
        <v>5</v>
      </c>
      <c r="AQ22" s="49">
        <v>5</v>
      </c>
    </row>
    <row r="23" spans="1:43" x14ac:dyDescent="0.25">
      <c r="A23" s="43">
        <v>22</v>
      </c>
      <c r="B23" s="49" t="s">
        <v>405</v>
      </c>
      <c r="C23" s="55" t="s">
        <v>512</v>
      </c>
      <c r="D23" s="55" t="s">
        <v>91</v>
      </c>
      <c r="E23" s="53">
        <f>VLOOKUP(B23,'Nilai Raport'!$B$2:$D$215,3,0)</f>
        <v>85.92307692</v>
      </c>
      <c r="F23" s="49">
        <v>3</v>
      </c>
      <c r="G23" s="49">
        <v>5</v>
      </c>
      <c r="H23" s="49">
        <v>5</v>
      </c>
      <c r="I23" s="49">
        <v>5</v>
      </c>
      <c r="J23" s="49">
        <v>3</v>
      </c>
      <c r="K23" s="49">
        <v>3</v>
      </c>
      <c r="L23" s="49">
        <v>3</v>
      </c>
      <c r="M23" s="49">
        <v>4</v>
      </c>
      <c r="N23" s="49">
        <v>5</v>
      </c>
      <c r="O23" s="49">
        <v>4</v>
      </c>
      <c r="P23" s="49">
        <v>5</v>
      </c>
      <c r="Q23" s="49">
        <v>2</v>
      </c>
      <c r="R23" s="49">
        <v>4</v>
      </c>
      <c r="S23" s="49">
        <v>5</v>
      </c>
      <c r="T23" s="49">
        <v>5</v>
      </c>
      <c r="U23" s="49">
        <v>5</v>
      </c>
      <c r="V23" s="49">
        <v>3</v>
      </c>
      <c r="W23" s="49">
        <v>4</v>
      </c>
      <c r="X23" s="49">
        <v>5</v>
      </c>
      <c r="Y23" s="49">
        <v>5</v>
      </c>
      <c r="Z23" s="49">
        <v>5</v>
      </c>
      <c r="AA23" s="49">
        <v>5</v>
      </c>
      <c r="AB23" s="49">
        <v>4</v>
      </c>
      <c r="AC23" s="49">
        <v>5</v>
      </c>
      <c r="AD23" s="49">
        <v>5</v>
      </c>
      <c r="AE23" s="49">
        <v>5</v>
      </c>
      <c r="AF23" s="49">
        <v>3</v>
      </c>
      <c r="AG23" s="49">
        <v>3</v>
      </c>
      <c r="AH23" s="49">
        <v>5</v>
      </c>
      <c r="AI23" s="49">
        <v>5</v>
      </c>
      <c r="AJ23" s="49">
        <v>4</v>
      </c>
      <c r="AK23" s="49">
        <v>3</v>
      </c>
      <c r="AL23" s="49">
        <v>5</v>
      </c>
      <c r="AM23" s="49">
        <v>5</v>
      </c>
      <c r="AN23" s="49">
        <v>4</v>
      </c>
      <c r="AO23" s="49">
        <v>2</v>
      </c>
      <c r="AP23" s="49">
        <v>5</v>
      </c>
      <c r="AQ23" s="49">
        <v>5</v>
      </c>
    </row>
    <row r="24" spans="1:43" x14ac:dyDescent="0.25">
      <c r="A24" s="43">
        <v>23</v>
      </c>
      <c r="B24" s="48" t="s">
        <v>406</v>
      </c>
      <c r="C24" s="54" t="s">
        <v>512</v>
      </c>
      <c r="D24" s="54" t="s">
        <v>91</v>
      </c>
      <c r="E24" s="53">
        <f>VLOOKUP(B24,'Nilai Raport'!$B$2:$D$215,3,0)</f>
        <v>87.38461538</v>
      </c>
      <c r="F24" s="48">
        <v>4</v>
      </c>
      <c r="G24" s="48">
        <v>4</v>
      </c>
      <c r="H24" s="48">
        <v>4</v>
      </c>
      <c r="I24" s="48">
        <v>3</v>
      </c>
      <c r="J24" s="48">
        <v>4</v>
      </c>
      <c r="K24" s="48">
        <v>3</v>
      </c>
      <c r="L24" s="48">
        <v>4</v>
      </c>
      <c r="M24" s="48">
        <v>3</v>
      </c>
      <c r="N24" s="48">
        <v>4</v>
      </c>
      <c r="O24" s="48">
        <v>3</v>
      </c>
      <c r="P24" s="48">
        <v>4</v>
      </c>
      <c r="Q24" s="48">
        <v>3</v>
      </c>
      <c r="R24" s="48">
        <v>3</v>
      </c>
      <c r="S24" s="48">
        <v>5</v>
      </c>
      <c r="T24" s="48">
        <v>5</v>
      </c>
      <c r="U24" s="48">
        <v>4</v>
      </c>
      <c r="V24" s="48">
        <v>3</v>
      </c>
      <c r="W24" s="48">
        <v>4</v>
      </c>
      <c r="X24" s="48">
        <v>4</v>
      </c>
      <c r="Y24" s="48">
        <v>5</v>
      </c>
      <c r="Z24" s="48">
        <v>5</v>
      </c>
      <c r="AA24" s="48">
        <v>4</v>
      </c>
      <c r="AB24" s="48">
        <v>4</v>
      </c>
      <c r="AC24" s="48">
        <v>4</v>
      </c>
      <c r="AD24" s="48">
        <v>5</v>
      </c>
      <c r="AE24" s="48">
        <v>5</v>
      </c>
      <c r="AF24" s="48">
        <v>4</v>
      </c>
      <c r="AG24" s="48">
        <v>4</v>
      </c>
      <c r="AH24" s="48">
        <v>4</v>
      </c>
      <c r="AI24" s="48">
        <v>5</v>
      </c>
      <c r="AJ24" s="48">
        <v>4</v>
      </c>
      <c r="AK24" s="48">
        <v>4</v>
      </c>
      <c r="AL24" s="48">
        <v>4</v>
      </c>
      <c r="AM24" s="48">
        <v>4</v>
      </c>
      <c r="AN24" s="48">
        <v>4</v>
      </c>
      <c r="AO24" s="48">
        <v>5</v>
      </c>
      <c r="AP24" s="48">
        <v>5</v>
      </c>
      <c r="AQ24" s="48">
        <v>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A5D45-A4FC-44EC-B4CA-110E5A55C07E}">
  <dimension ref="A1:AQ24"/>
  <sheetViews>
    <sheetView workbookViewId="0">
      <selection activeCell="I13" sqref="I13"/>
    </sheetView>
  </sheetViews>
  <sheetFormatPr defaultRowHeight="12.5" x14ac:dyDescent="0.25"/>
  <cols>
    <col min="1" max="1" width="8.7265625" style="39"/>
    <col min="2" max="2" width="31.36328125" bestFit="1" customWidth="1"/>
    <col min="3" max="3" width="12.7265625" style="39" bestFit="1" customWidth="1"/>
    <col min="4" max="4" width="8.7265625" style="39"/>
    <col min="5" max="5" width="11.36328125" style="39" bestFit="1" customWidth="1"/>
  </cols>
  <sheetData>
    <row r="1" spans="1:43" ht="13" x14ac:dyDescent="0.3">
      <c r="A1" s="46" t="s">
        <v>250</v>
      </c>
      <c r="B1" s="51" t="s">
        <v>1</v>
      </c>
      <c r="C1" s="51" t="s">
        <v>2</v>
      </c>
      <c r="D1" s="51" t="s">
        <v>4</v>
      </c>
      <c r="E1" s="51" t="s">
        <v>296</v>
      </c>
      <c r="F1" s="51" t="s">
        <v>255</v>
      </c>
      <c r="G1" s="51" t="s">
        <v>256</v>
      </c>
      <c r="H1" s="51" t="s">
        <v>257</v>
      </c>
      <c r="I1" s="51" t="s">
        <v>258</v>
      </c>
      <c r="J1" s="51" t="s">
        <v>259</v>
      </c>
      <c r="K1" s="51" t="s">
        <v>260</v>
      </c>
      <c r="L1" s="51" t="s">
        <v>261</v>
      </c>
      <c r="M1" s="51" t="s">
        <v>262</v>
      </c>
      <c r="N1" s="51" t="s">
        <v>263</v>
      </c>
      <c r="O1" s="51" t="s">
        <v>264</v>
      </c>
      <c r="P1" s="51" t="s">
        <v>265</v>
      </c>
      <c r="Q1" s="51" t="s">
        <v>266</v>
      </c>
      <c r="R1" s="51" t="s">
        <v>267</v>
      </c>
      <c r="S1" s="51" t="s">
        <v>268</v>
      </c>
      <c r="T1" s="51" t="s">
        <v>269</v>
      </c>
      <c r="U1" s="51" t="s">
        <v>270</v>
      </c>
      <c r="V1" s="51" t="s">
        <v>271</v>
      </c>
      <c r="W1" s="51" t="s">
        <v>272</v>
      </c>
      <c r="X1" s="51" t="s">
        <v>273</v>
      </c>
      <c r="Y1" s="51" t="s">
        <v>274</v>
      </c>
      <c r="Z1" s="51" t="s">
        <v>275</v>
      </c>
      <c r="AA1" s="51" t="s">
        <v>276</v>
      </c>
      <c r="AB1" s="51" t="s">
        <v>277</v>
      </c>
      <c r="AC1" s="51" t="s">
        <v>278</v>
      </c>
      <c r="AD1" s="51" t="s">
        <v>279</v>
      </c>
      <c r="AE1" s="51" t="s">
        <v>280</v>
      </c>
      <c r="AF1" s="51" t="s">
        <v>281</v>
      </c>
      <c r="AG1" s="51" t="s">
        <v>282</v>
      </c>
      <c r="AH1" s="51" t="s">
        <v>283</v>
      </c>
      <c r="AI1" s="51" t="s">
        <v>284</v>
      </c>
      <c r="AJ1" s="51" t="s">
        <v>285</v>
      </c>
      <c r="AK1" s="51" t="s">
        <v>286</v>
      </c>
      <c r="AL1" s="51" t="s">
        <v>287</v>
      </c>
      <c r="AM1" s="51" t="s">
        <v>288</v>
      </c>
      <c r="AN1" s="51" t="s">
        <v>289</v>
      </c>
      <c r="AO1" s="51" t="s">
        <v>290</v>
      </c>
      <c r="AP1" s="51" t="s">
        <v>291</v>
      </c>
      <c r="AQ1" s="51" t="s">
        <v>292</v>
      </c>
    </row>
    <row r="2" spans="1:43" x14ac:dyDescent="0.25">
      <c r="A2" s="43">
        <v>1</v>
      </c>
      <c r="B2" s="48" t="s">
        <v>407</v>
      </c>
      <c r="C2" s="54" t="s">
        <v>512</v>
      </c>
      <c r="D2" s="54" t="s">
        <v>47</v>
      </c>
      <c r="E2" s="52">
        <f>VLOOKUP(B2,'Nilai Raport'!$B$2:$D$215,3,0)</f>
        <v>82</v>
      </c>
      <c r="F2" s="48">
        <v>4</v>
      </c>
      <c r="G2" s="48">
        <v>3</v>
      </c>
      <c r="H2" s="48">
        <v>3</v>
      </c>
      <c r="I2" s="48">
        <v>4</v>
      </c>
      <c r="J2" s="48">
        <v>2</v>
      </c>
      <c r="K2" s="48">
        <v>3</v>
      </c>
      <c r="L2" s="48">
        <v>4</v>
      </c>
      <c r="M2" s="48">
        <v>3</v>
      </c>
      <c r="N2" s="48">
        <v>3</v>
      </c>
      <c r="O2" s="48">
        <v>4</v>
      </c>
      <c r="P2" s="48">
        <v>4</v>
      </c>
      <c r="Q2" s="48">
        <v>4</v>
      </c>
      <c r="R2" s="48">
        <v>4</v>
      </c>
      <c r="S2" s="48">
        <v>4</v>
      </c>
      <c r="T2" s="48">
        <v>3</v>
      </c>
      <c r="U2" s="48">
        <v>3</v>
      </c>
      <c r="V2" s="48">
        <v>4</v>
      </c>
      <c r="W2" s="48">
        <v>3</v>
      </c>
      <c r="X2" s="48">
        <v>3</v>
      </c>
      <c r="Y2" s="48">
        <v>4</v>
      </c>
      <c r="Z2" s="48">
        <v>4</v>
      </c>
      <c r="AA2" s="48">
        <v>3</v>
      </c>
      <c r="AB2" s="48">
        <v>3</v>
      </c>
      <c r="AC2" s="48">
        <v>4</v>
      </c>
      <c r="AD2" s="48">
        <v>4</v>
      </c>
      <c r="AE2" s="48">
        <v>3</v>
      </c>
      <c r="AF2" s="48">
        <v>4</v>
      </c>
      <c r="AG2" s="48">
        <v>4</v>
      </c>
      <c r="AH2" s="48">
        <v>4</v>
      </c>
      <c r="AI2" s="48">
        <v>3</v>
      </c>
      <c r="AJ2" s="48">
        <v>3</v>
      </c>
      <c r="AK2" s="48">
        <v>3</v>
      </c>
      <c r="AL2" s="48">
        <v>4</v>
      </c>
      <c r="AM2" s="48">
        <v>4</v>
      </c>
      <c r="AN2" s="48">
        <v>4</v>
      </c>
      <c r="AO2" s="48">
        <v>2</v>
      </c>
      <c r="AP2" s="48">
        <v>3</v>
      </c>
      <c r="AQ2" s="48">
        <v>3</v>
      </c>
    </row>
    <row r="3" spans="1:43" x14ac:dyDescent="0.25">
      <c r="A3" s="43">
        <v>2</v>
      </c>
      <c r="B3" s="49" t="s">
        <v>409</v>
      </c>
      <c r="C3" s="55" t="s">
        <v>512</v>
      </c>
      <c r="D3" s="55" t="s">
        <v>47</v>
      </c>
      <c r="E3" s="52">
        <f>VLOOKUP(B3,'Nilai Raport'!$B$2:$D$215,3,0)</f>
        <v>84.384615384615387</v>
      </c>
      <c r="F3" s="49">
        <v>4</v>
      </c>
      <c r="G3" s="49">
        <v>4</v>
      </c>
      <c r="H3" s="49">
        <v>4</v>
      </c>
      <c r="I3" s="49">
        <v>4</v>
      </c>
      <c r="J3" s="49">
        <v>3</v>
      </c>
      <c r="K3" s="49">
        <v>3</v>
      </c>
      <c r="L3" s="49">
        <v>4</v>
      </c>
      <c r="M3" s="49">
        <v>4</v>
      </c>
      <c r="N3" s="49">
        <v>4</v>
      </c>
      <c r="O3" s="49">
        <v>3</v>
      </c>
      <c r="P3" s="49">
        <v>4</v>
      </c>
      <c r="Q3" s="49">
        <v>3</v>
      </c>
      <c r="R3" s="49">
        <v>3</v>
      </c>
      <c r="S3" s="49">
        <v>4</v>
      </c>
      <c r="T3" s="49">
        <v>4</v>
      </c>
      <c r="U3" s="49">
        <v>3</v>
      </c>
      <c r="V3" s="49">
        <v>4</v>
      </c>
      <c r="W3" s="49">
        <v>3</v>
      </c>
      <c r="X3" s="49">
        <v>4</v>
      </c>
      <c r="Y3" s="49">
        <v>4</v>
      </c>
      <c r="Z3" s="49">
        <v>3</v>
      </c>
      <c r="AA3" s="49">
        <v>3</v>
      </c>
      <c r="AB3" s="49">
        <v>3</v>
      </c>
      <c r="AC3" s="49">
        <v>4</v>
      </c>
      <c r="AD3" s="49">
        <v>4</v>
      </c>
      <c r="AE3" s="49">
        <v>4</v>
      </c>
      <c r="AF3" s="49">
        <v>4</v>
      </c>
      <c r="AG3" s="49">
        <v>3</v>
      </c>
      <c r="AH3" s="49">
        <v>4</v>
      </c>
      <c r="AI3" s="49">
        <v>4</v>
      </c>
      <c r="AJ3" s="49">
        <v>3</v>
      </c>
      <c r="AK3" s="49">
        <v>3</v>
      </c>
      <c r="AL3" s="49">
        <v>3</v>
      </c>
      <c r="AM3" s="49">
        <v>3</v>
      </c>
      <c r="AN3" s="49">
        <v>3</v>
      </c>
      <c r="AO3" s="49">
        <v>4</v>
      </c>
      <c r="AP3" s="49">
        <v>4</v>
      </c>
      <c r="AQ3" s="49">
        <v>4</v>
      </c>
    </row>
    <row r="4" spans="1:43" x14ac:dyDescent="0.25">
      <c r="A4" s="43">
        <v>3</v>
      </c>
      <c r="B4" s="48" t="s">
        <v>410</v>
      </c>
      <c r="C4" s="54" t="s">
        <v>511</v>
      </c>
      <c r="D4" s="54" t="s">
        <v>47</v>
      </c>
      <c r="E4" s="52">
        <f>VLOOKUP(B4,'Nilai Raport'!$B$2:$D$215,3,0)</f>
        <v>84.07692307692308</v>
      </c>
      <c r="F4" s="48">
        <v>3</v>
      </c>
      <c r="G4" s="48">
        <v>3</v>
      </c>
      <c r="H4" s="48">
        <v>3</v>
      </c>
      <c r="I4" s="48">
        <v>3</v>
      </c>
      <c r="J4" s="48">
        <v>3</v>
      </c>
      <c r="K4" s="48">
        <v>2</v>
      </c>
      <c r="L4" s="48">
        <v>2</v>
      </c>
      <c r="M4" s="48">
        <v>3</v>
      </c>
      <c r="N4" s="48">
        <v>4</v>
      </c>
      <c r="O4" s="48">
        <v>5</v>
      </c>
      <c r="P4" s="48">
        <v>4</v>
      </c>
      <c r="Q4" s="48">
        <v>1</v>
      </c>
      <c r="R4" s="48">
        <v>4</v>
      </c>
      <c r="S4" s="48">
        <v>5</v>
      </c>
      <c r="T4" s="48">
        <v>4</v>
      </c>
      <c r="U4" s="48">
        <v>3</v>
      </c>
      <c r="V4" s="48">
        <v>4</v>
      </c>
      <c r="W4" s="48">
        <v>4</v>
      </c>
      <c r="X4" s="48">
        <v>4</v>
      </c>
      <c r="Y4" s="48">
        <v>5</v>
      </c>
      <c r="Z4" s="48">
        <v>3</v>
      </c>
      <c r="AA4" s="48">
        <v>5</v>
      </c>
      <c r="AB4" s="48">
        <v>5</v>
      </c>
      <c r="AC4" s="48">
        <v>5</v>
      </c>
      <c r="AD4" s="48">
        <v>5</v>
      </c>
      <c r="AE4" s="48">
        <v>3</v>
      </c>
      <c r="AF4" s="48">
        <v>4</v>
      </c>
      <c r="AG4" s="48">
        <v>4</v>
      </c>
      <c r="AH4" s="48">
        <v>5</v>
      </c>
      <c r="AI4" s="48">
        <v>4</v>
      </c>
      <c r="AJ4" s="48">
        <v>3</v>
      </c>
      <c r="AK4" s="48">
        <v>3</v>
      </c>
      <c r="AL4" s="48">
        <v>4</v>
      </c>
      <c r="AM4" s="48">
        <v>3</v>
      </c>
      <c r="AN4" s="48">
        <v>4</v>
      </c>
      <c r="AO4" s="48">
        <v>5</v>
      </c>
      <c r="AP4" s="48">
        <v>5</v>
      </c>
      <c r="AQ4" s="48">
        <v>5</v>
      </c>
    </row>
    <row r="5" spans="1:43" x14ac:dyDescent="0.25">
      <c r="A5" s="43">
        <v>4</v>
      </c>
      <c r="B5" s="48" t="s">
        <v>412</v>
      </c>
      <c r="C5" s="54" t="s">
        <v>512</v>
      </c>
      <c r="D5" s="54" t="s">
        <v>47</v>
      </c>
      <c r="E5" s="52">
        <f>VLOOKUP(B5,'Nilai Raport'!$B$2:$D$215,3,0)</f>
        <v>82.769230769230774</v>
      </c>
      <c r="F5" s="48">
        <v>4</v>
      </c>
      <c r="G5" s="48">
        <v>4</v>
      </c>
      <c r="H5" s="48">
        <v>4</v>
      </c>
      <c r="I5" s="48">
        <v>3</v>
      </c>
      <c r="J5" s="48">
        <v>3</v>
      </c>
      <c r="K5" s="48">
        <v>4</v>
      </c>
      <c r="L5" s="48">
        <v>5</v>
      </c>
      <c r="M5" s="48">
        <v>4</v>
      </c>
      <c r="N5" s="48">
        <v>4</v>
      </c>
      <c r="O5" s="48">
        <v>3</v>
      </c>
      <c r="P5" s="48">
        <v>3</v>
      </c>
      <c r="Q5" s="48">
        <v>3</v>
      </c>
      <c r="R5" s="48">
        <v>2</v>
      </c>
      <c r="S5" s="48">
        <v>3</v>
      </c>
      <c r="T5" s="48">
        <v>4</v>
      </c>
      <c r="U5" s="48">
        <v>3</v>
      </c>
      <c r="V5" s="48">
        <v>4</v>
      </c>
      <c r="W5" s="48">
        <v>2</v>
      </c>
      <c r="X5" s="48">
        <v>4</v>
      </c>
      <c r="Y5" s="48">
        <v>3</v>
      </c>
      <c r="Z5" s="48">
        <v>3</v>
      </c>
      <c r="AA5" s="48">
        <v>4</v>
      </c>
      <c r="AB5" s="48">
        <v>3</v>
      </c>
      <c r="AC5" s="48">
        <v>4</v>
      </c>
      <c r="AD5" s="48">
        <v>4</v>
      </c>
      <c r="AE5" s="48">
        <v>4</v>
      </c>
      <c r="AF5" s="48">
        <v>4</v>
      </c>
      <c r="AG5" s="48">
        <v>3</v>
      </c>
      <c r="AH5" s="48">
        <v>5</v>
      </c>
      <c r="AI5" s="48">
        <v>4</v>
      </c>
      <c r="AJ5" s="48">
        <v>4</v>
      </c>
      <c r="AK5" s="48">
        <v>4</v>
      </c>
      <c r="AL5" s="48">
        <v>5</v>
      </c>
      <c r="AM5" s="48">
        <v>3</v>
      </c>
      <c r="AN5" s="48">
        <v>4</v>
      </c>
      <c r="AO5" s="48">
        <v>3</v>
      </c>
      <c r="AP5" s="48">
        <v>5</v>
      </c>
      <c r="AQ5" s="48">
        <v>5</v>
      </c>
    </row>
    <row r="6" spans="1:43" x14ac:dyDescent="0.25">
      <c r="A6" s="43">
        <v>5</v>
      </c>
      <c r="B6" s="49" t="s">
        <v>413</v>
      </c>
      <c r="C6" s="55" t="s">
        <v>512</v>
      </c>
      <c r="D6" s="55" t="s">
        <v>47</v>
      </c>
      <c r="E6" s="52">
        <f>VLOOKUP(B6,'Nilai Raport'!$B$2:$D$215,3,0)</f>
        <v>81.307692307692307</v>
      </c>
      <c r="F6" s="49">
        <v>3</v>
      </c>
      <c r="G6" s="49">
        <v>3</v>
      </c>
      <c r="H6" s="49">
        <v>4</v>
      </c>
      <c r="I6" s="49">
        <v>4</v>
      </c>
      <c r="J6" s="49">
        <v>2</v>
      </c>
      <c r="K6" s="49">
        <v>2</v>
      </c>
      <c r="L6" s="49">
        <v>4</v>
      </c>
      <c r="M6" s="49">
        <v>3</v>
      </c>
      <c r="N6" s="49">
        <v>4</v>
      </c>
      <c r="O6" s="49">
        <v>4</v>
      </c>
      <c r="P6" s="49">
        <v>3</v>
      </c>
      <c r="Q6" s="49">
        <v>3</v>
      </c>
      <c r="R6" s="49">
        <v>4</v>
      </c>
      <c r="S6" s="49">
        <v>4</v>
      </c>
      <c r="T6" s="49">
        <v>4</v>
      </c>
      <c r="U6" s="49">
        <v>3</v>
      </c>
      <c r="V6" s="49">
        <v>3</v>
      </c>
      <c r="W6" s="49">
        <v>3</v>
      </c>
      <c r="X6" s="49">
        <v>3</v>
      </c>
      <c r="Y6" s="49">
        <v>4</v>
      </c>
      <c r="Z6" s="49">
        <v>4</v>
      </c>
      <c r="AA6" s="49">
        <v>4</v>
      </c>
      <c r="AB6" s="49">
        <v>3</v>
      </c>
      <c r="AC6" s="49">
        <v>4</v>
      </c>
      <c r="AD6" s="49">
        <v>4</v>
      </c>
      <c r="AE6" s="49">
        <v>3</v>
      </c>
      <c r="AF6" s="49">
        <v>4</v>
      </c>
      <c r="AG6" s="49">
        <v>4</v>
      </c>
      <c r="AH6" s="49">
        <v>4</v>
      </c>
      <c r="AI6" s="49">
        <v>4</v>
      </c>
      <c r="AJ6" s="49">
        <v>3</v>
      </c>
      <c r="AK6" s="49">
        <v>3</v>
      </c>
      <c r="AL6" s="49">
        <v>4</v>
      </c>
      <c r="AM6" s="49">
        <v>4</v>
      </c>
      <c r="AN6" s="49">
        <v>3</v>
      </c>
      <c r="AO6" s="49">
        <v>4</v>
      </c>
      <c r="AP6" s="49">
        <v>4</v>
      </c>
      <c r="AQ6" s="49">
        <v>4</v>
      </c>
    </row>
    <row r="7" spans="1:43" x14ac:dyDescent="0.25">
      <c r="A7" s="43">
        <v>6</v>
      </c>
      <c r="B7" s="49" t="s">
        <v>414</v>
      </c>
      <c r="C7" s="55" t="s">
        <v>512</v>
      </c>
      <c r="D7" s="55" t="s">
        <v>47</v>
      </c>
      <c r="E7" s="52">
        <f>VLOOKUP(B7,'Nilai Raport'!$B$2:$D$215,3,0)</f>
        <v>81.538461538461533</v>
      </c>
      <c r="F7" s="49">
        <v>4</v>
      </c>
      <c r="G7" s="49">
        <v>4</v>
      </c>
      <c r="H7" s="49">
        <v>3</v>
      </c>
      <c r="I7" s="49">
        <v>3</v>
      </c>
      <c r="J7" s="49">
        <v>3</v>
      </c>
      <c r="K7" s="49">
        <v>4</v>
      </c>
      <c r="L7" s="49">
        <v>4</v>
      </c>
      <c r="M7" s="49">
        <v>3</v>
      </c>
      <c r="N7" s="49">
        <v>3</v>
      </c>
      <c r="O7" s="49">
        <v>3</v>
      </c>
      <c r="P7" s="49">
        <v>4</v>
      </c>
      <c r="Q7" s="49">
        <v>4</v>
      </c>
      <c r="R7" s="49">
        <v>4</v>
      </c>
      <c r="S7" s="49">
        <v>4</v>
      </c>
      <c r="T7" s="49">
        <v>4</v>
      </c>
      <c r="U7" s="49">
        <v>4</v>
      </c>
      <c r="V7" s="49">
        <v>4</v>
      </c>
      <c r="W7" s="49">
        <v>5</v>
      </c>
      <c r="X7" s="49">
        <v>4</v>
      </c>
      <c r="Y7" s="49">
        <v>4</v>
      </c>
      <c r="Z7" s="49">
        <v>4</v>
      </c>
      <c r="AA7" s="49">
        <v>4</v>
      </c>
      <c r="AB7" s="49">
        <v>4</v>
      </c>
      <c r="AC7" s="49">
        <v>5</v>
      </c>
      <c r="AD7" s="49">
        <v>4</v>
      </c>
      <c r="AE7" s="49">
        <v>4</v>
      </c>
      <c r="AF7" s="49">
        <v>3</v>
      </c>
      <c r="AG7" s="49">
        <v>3</v>
      </c>
      <c r="AH7" s="49">
        <v>3</v>
      </c>
      <c r="AI7" s="49">
        <v>4</v>
      </c>
      <c r="AJ7" s="49">
        <v>4</v>
      </c>
      <c r="AK7" s="49">
        <v>4</v>
      </c>
      <c r="AL7" s="49">
        <v>4</v>
      </c>
      <c r="AM7" s="49">
        <v>4</v>
      </c>
      <c r="AN7" s="49">
        <v>4</v>
      </c>
      <c r="AO7" s="49">
        <v>5</v>
      </c>
      <c r="AP7" s="49">
        <v>4</v>
      </c>
      <c r="AQ7" s="49">
        <v>4</v>
      </c>
    </row>
    <row r="8" spans="1:43" x14ac:dyDescent="0.25">
      <c r="A8" s="43">
        <v>7</v>
      </c>
      <c r="B8" s="49" t="s">
        <v>416</v>
      </c>
      <c r="C8" s="55" t="s">
        <v>512</v>
      </c>
      <c r="D8" s="55" t="s">
        <v>47</v>
      </c>
      <c r="E8" s="52">
        <f>VLOOKUP(B8,'Nilai Raport'!$B$2:$D$215,3,0)</f>
        <v>82.538461538461533</v>
      </c>
      <c r="F8" s="49">
        <v>4</v>
      </c>
      <c r="G8" s="49">
        <v>5</v>
      </c>
      <c r="H8" s="49">
        <v>5</v>
      </c>
      <c r="I8" s="49">
        <v>5</v>
      </c>
      <c r="J8" s="49">
        <v>3</v>
      </c>
      <c r="K8" s="49">
        <v>3</v>
      </c>
      <c r="L8" s="49">
        <v>4</v>
      </c>
      <c r="M8" s="49">
        <v>4</v>
      </c>
      <c r="N8" s="49">
        <v>4</v>
      </c>
      <c r="O8" s="49">
        <v>3</v>
      </c>
      <c r="P8" s="49">
        <v>5</v>
      </c>
      <c r="Q8" s="49">
        <v>5</v>
      </c>
      <c r="R8" s="49">
        <v>3</v>
      </c>
      <c r="S8" s="49">
        <v>4</v>
      </c>
      <c r="T8" s="49">
        <v>4</v>
      </c>
      <c r="U8" s="49">
        <v>5</v>
      </c>
      <c r="V8" s="49">
        <v>4</v>
      </c>
      <c r="W8" s="49">
        <v>5</v>
      </c>
      <c r="X8" s="49">
        <v>4</v>
      </c>
      <c r="Y8" s="49">
        <v>5</v>
      </c>
      <c r="Z8" s="49">
        <v>5</v>
      </c>
      <c r="AA8" s="49">
        <v>3</v>
      </c>
      <c r="AB8" s="49">
        <v>4</v>
      </c>
      <c r="AC8" s="49">
        <v>5</v>
      </c>
      <c r="AD8" s="49">
        <v>4</v>
      </c>
      <c r="AE8" s="49">
        <v>4</v>
      </c>
      <c r="AF8" s="49">
        <v>4</v>
      </c>
      <c r="AG8" s="49">
        <v>4</v>
      </c>
      <c r="AH8" s="49">
        <v>5</v>
      </c>
      <c r="AI8" s="49">
        <v>5</v>
      </c>
      <c r="AJ8" s="49">
        <v>5</v>
      </c>
      <c r="AK8" s="49">
        <v>5</v>
      </c>
      <c r="AL8" s="49">
        <v>5</v>
      </c>
      <c r="AM8" s="49">
        <v>5</v>
      </c>
      <c r="AN8" s="49">
        <v>5</v>
      </c>
      <c r="AO8" s="49">
        <v>5</v>
      </c>
      <c r="AP8" s="49">
        <v>5</v>
      </c>
      <c r="AQ8" s="49">
        <v>5</v>
      </c>
    </row>
    <row r="9" spans="1:43" x14ac:dyDescent="0.25">
      <c r="A9" s="43">
        <v>8</v>
      </c>
      <c r="B9" s="48" t="s">
        <v>417</v>
      </c>
      <c r="C9" s="54" t="s">
        <v>512</v>
      </c>
      <c r="D9" s="54" t="s">
        <v>47</v>
      </c>
      <c r="E9" s="52">
        <f>VLOOKUP(B9,'Nilai Raport'!$B$2:$D$215,3,0)</f>
        <v>82.384615384615387</v>
      </c>
      <c r="F9" s="48">
        <v>5</v>
      </c>
      <c r="G9" s="48">
        <v>4</v>
      </c>
      <c r="H9" s="48">
        <v>3</v>
      </c>
      <c r="I9" s="48">
        <v>5</v>
      </c>
      <c r="J9" s="48">
        <v>2</v>
      </c>
      <c r="K9" s="48">
        <v>2</v>
      </c>
      <c r="L9" s="48">
        <v>4</v>
      </c>
      <c r="M9" s="48">
        <v>3</v>
      </c>
      <c r="N9" s="48">
        <v>3</v>
      </c>
      <c r="O9" s="48">
        <v>5</v>
      </c>
      <c r="P9" s="48">
        <v>4</v>
      </c>
      <c r="Q9" s="48">
        <v>3</v>
      </c>
      <c r="R9" s="48">
        <v>2</v>
      </c>
      <c r="S9" s="48">
        <v>5</v>
      </c>
      <c r="T9" s="48">
        <v>5</v>
      </c>
      <c r="U9" s="48">
        <v>3</v>
      </c>
      <c r="V9" s="48">
        <v>4</v>
      </c>
      <c r="W9" s="48">
        <v>4</v>
      </c>
      <c r="X9" s="48">
        <v>5</v>
      </c>
      <c r="Y9" s="48">
        <v>5</v>
      </c>
      <c r="Z9" s="48">
        <v>4</v>
      </c>
      <c r="AA9" s="48">
        <v>5</v>
      </c>
      <c r="AB9" s="48">
        <v>4</v>
      </c>
      <c r="AC9" s="48">
        <v>5</v>
      </c>
      <c r="AD9" s="48">
        <v>5</v>
      </c>
      <c r="AE9" s="48">
        <v>4</v>
      </c>
      <c r="AF9" s="48">
        <v>4</v>
      </c>
      <c r="AG9" s="48">
        <v>3</v>
      </c>
      <c r="AH9" s="48">
        <v>5</v>
      </c>
      <c r="AI9" s="48">
        <v>4</v>
      </c>
      <c r="AJ9" s="48">
        <v>4</v>
      </c>
      <c r="AK9" s="48">
        <v>3</v>
      </c>
      <c r="AL9" s="48">
        <v>4</v>
      </c>
      <c r="AM9" s="48">
        <v>4</v>
      </c>
      <c r="AN9" s="48">
        <v>4</v>
      </c>
      <c r="AO9" s="48">
        <v>5</v>
      </c>
      <c r="AP9" s="48">
        <v>5</v>
      </c>
      <c r="AQ9" s="48">
        <v>5</v>
      </c>
    </row>
    <row r="10" spans="1:43" x14ac:dyDescent="0.25">
      <c r="A10" s="43">
        <v>9</v>
      </c>
      <c r="B10" s="48" t="s">
        <v>419</v>
      </c>
      <c r="C10" s="54" t="s">
        <v>512</v>
      </c>
      <c r="D10" s="54" t="s">
        <v>47</v>
      </c>
      <c r="E10" s="52">
        <f>VLOOKUP(B10,'Nilai Raport'!$B$2:$D$215,3,0)</f>
        <v>82.692307692307693</v>
      </c>
      <c r="F10" s="48">
        <v>3</v>
      </c>
      <c r="G10" s="48">
        <v>4</v>
      </c>
      <c r="H10" s="48">
        <v>4</v>
      </c>
      <c r="I10" s="48">
        <v>4</v>
      </c>
      <c r="J10" s="48">
        <v>3</v>
      </c>
      <c r="K10" s="48">
        <v>2</v>
      </c>
      <c r="L10" s="48">
        <v>3</v>
      </c>
      <c r="M10" s="48">
        <v>4</v>
      </c>
      <c r="N10" s="48">
        <v>4</v>
      </c>
      <c r="O10" s="48">
        <v>4</v>
      </c>
      <c r="P10" s="48">
        <v>4</v>
      </c>
      <c r="Q10" s="48">
        <v>5</v>
      </c>
      <c r="R10" s="48">
        <v>5</v>
      </c>
      <c r="S10" s="48">
        <v>4</v>
      </c>
      <c r="T10" s="48">
        <v>4</v>
      </c>
      <c r="U10" s="48">
        <v>4</v>
      </c>
      <c r="V10" s="48">
        <v>3</v>
      </c>
      <c r="W10" s="48">
        <v>3</v>
      </c>
      <c r="X10" s="48">
        <v>4</v>
      </c>
      <c r="Y10" s="48">
        <v>5</v>
      </c>
      <c r="Z10" s="48">
        <v>5</v>
      </c>
      <c r="AA10" s="48">
        <v>4</v>
      </c>
      <c r="AB10" s="48">
        <v>5</v>
      </c>
      <c r="AC10" s="48">
        <v>4</v>
      </c>
      <c r="AD10" s="48">
        <v>4</v>
      </c>
      <c r="AE10" s="48">
        <v>4</v>
      </c>
      <c r="AF10" s="48">
        <v>4</v>
      </c>
      <c r="AG10" s="48">
        <v>4</v>
      </c>
      <c r="AH10" s="48">
        <v>4</v>
      </c>
      <c r="AI10" s="48">
        <v>4</v>
      </c>
      <c r="AJ10" s="48">
        <v>4</v>
      </c>
      <c r="AK10" s="48">
        <v>4</v>
      </c>
      <c r="AL10" s="48">
        <v>5</v>
      </c>
      <c r="AM10" s="48">
        <v>4</v>
      </c>
      <c r="AN10" s="48">
        <v>4</v>
      </c>
      <c r="AO10" s="48">
        <v>4</v>
      </c>
      <c r="AP10" s="48">
        <v>4</v>
      </c>
      <c r="AQ10" s="48">
        <v>4</v>
      </c>
    </row>
    <row r="11" spans="1:43" x14ac:dyDescent="0.25">
      <c r="A11" s="43">
        <v>10</v>
      </c>
      <c r="B11" s="49" t="s">
        <v>420</v>
      </c>
      <c r="C11" s="55" t="s">
        <v>512</v>
      </c>
      <c r="D11" s="55" t="s">
        <v>47</v>
      </c>
      <c r="E11" s="52">
        <f>VLOOKUP(B11,'Nilai Raport'!$B$2:$D$215,3,0)</f>
        <v>83.461538461538467</v>
      </c>
      <c r="F11" s="49">
        <v>4</v>
      </c>
      <c r="G11" s="49">
        <v>4</v>
      </c>
      <c r="H11" s="49">
        <v>4</v>
      </c>
      <c r="I11" s="49">
        <v>5</v>
      </c>
      <c r="J11" s="49">
        <v>4</v>
      </c>
      <c r="K11" s="49">
        <v>3</v>
      </c>
      <c r="L11" s="49">
        <v>5</v>
      </c>
      <c r="M11" s="49">
        <v>4</v>
      </c>
      <c r="N11" s="49">
        <v>5</v>
      </c>
      <c r="O11" s="49">
        <v>3</v>
      </c>
      <c r="P11" s="49">
        <v>4</v>
      </c>
      <c r="Q11" s="49">
        <v>3</v>
      </c>
      <c r="R11" s="49">
        <v>4</v>
      </c>
      <c r="S11" s="49">
        <v>2</v>
      </c>
      <c r="T11" s="49">
        <v>4</v>
      </c>
      <c r="U11" s="49">
        <v>3</v>
      </c>
      <c r="V11" s="49">
        <v>4</v>
      </c>
      <c r="W11" s="49">
        <v>4</v>
      </c>
      <c r="X11" s="49">
        <v>4</v>
      </c>
      <c r="Y11" s="49">
        <v>4</v>
      </c>
      <c r="Z11" s="49">
        <v>4</v>
      </c>
      <c r="AA11" s="49">
        <v>4</v>
      </c>
      <c r="AB11" s="49">
        <v>4</v>
      </c>
      <c r="AC11" s="49">
        <v>4</v>
      </c>
      <c r="AD11" s="49">
        <v>5</v>
      </c>
      <c r="AE11" s="49">
        <v>3</v>
      </c>
      <c r="AF11" s="49">
        <v>4</v>
      </c>
      <c r="AG11" s="49">
        <v>5</v>
      </c>
      <c r="AH11" s="49">
        <v>5</v>
      </c>
      <c r="AI11" s="49">
        <v>4</v>
      </c>
      <c r="AJ11" s="49">
        <v>3</v>
      </c>
      <c r="AK11" s="49">
        <v>4</v>
      </c>
      <c r="AL11" s="49">
        <v>4</v>
      </c>
      <c r="AM11" s="49">
        <v>3</v>
      </c>
      <c r="AN11" s="49">
        <v>3</v>
      </c>
      <c r="AO11" s="49">
        <v>5</v>
      </c>
      <c r="AP11" s="49">
        <v>5</v>
      </c>
      <c r="AQ11" s="49">
        <v>5</v>
      </c>
    </row>
    <row r="12" spans="1:43" x14ac:dyDescent="0.25">
      <c r="A12" s="43">
        <v>11</v>
      </c>
      <c r="B12" s="42" t="s">
        <v>422</v>
      </c>
      <c r="C12" s="55" t="s">
        <v>511</v>
      </c>
      <c r="D12" s="55" t="s">
        <v>47</v>
      </c>
      <c r="E12" s="52">
        <f>VLOOKUP(B12,'Nilai Raport'!$B$2:$D$215,3,0)</f>
        <v>80.615384615384613</v>
      </c>
      <c r="F12" s="49">
        <v>4</v>
      </c>
      <c r="G12" s="49">
        <v>4</v>
      </c>
      <c r="H12" s="49">
        <v>4</v>
      </c>
      <c r="I12" s="49">
        <v>4</v>
      </c>
      <c r="J12" s="49">
        <v>4</v>
      </c>
      <c r="K12" s="49">
        <v>3</v>
      </c>
      <c r="L12" s="49">
        <v>4</v>
      </c>
      <c r="M12" s="49">
        <v>4</v>
      </c>
      <c r="N12" s="49">
        <v>4</v>
      </c>
      <c r="O12" s="49">
        <v>4</v>
      </c>
      <c r="P12" s="49">
        <v>4</v>
      </c>
      <c r="Q12" s="49">
        <v>4</v>
      </c>
      <c r="R12" s="49">
        <v>4</v>
      </c>
      <c r="S12" s="49">
        <v>3</v>
      </c>
      <c r="T12" s="49">
        <v>4</v>
      </c>
      <c r="U12" s="49">
        <v>3</v>
      </c>
      <c r="V12" s="49">
        <v>4</v>
      </c>
      <c r="W12" s="49">
        <v>4</v>
      </c>
      <c r="X12" s="49">
        <v>4</v>
      </c>
      <c r="Y12" s="49">
        <v>4</v>
      </c>
      <c r="Z12" s="49">
        <v>3</v>
      </c>
      <c r="AA12" s="49">
        <v>4</v>
      </c>
      <c r="AB12" s="49">
        <v>4</v>
      </c>
      <c r="AC12" s="49">
        <v>4</v>
      </c>
      <c r="AD12" s="49">
        <v>4</v>
      </c>
      <c r="AE12" s="49">
        <v>4</v>
      </c>
      <c r="AF12" s="49">
        <v>4</v>
      </c>
      <c r="AG12" s="49">
        <v>3</v>
      </c>
      <c r="AH12" s="49">
        <v>4</v>
      </c>
      <c r="AI12" s="49">
        <v>4</v>
      </c>
      <c r="AJ12" s="49">
        <v>4</v>
      </c>
      <c r="AK12" s="49">
        <v>3</v>
      </c>
      <c r="AL12" s="49">
        <v>4</v>
      </c>
      <c r="AM12" s="49">
        <v>4</v>
      </c>
      <c r="AN12" s="49">
        <v>3</v>
      </c>
      <c r="AO12" s="49">
        <v>4</v>
      </c>
      <c r="AP12" s="49">
        <v>4</v>
      </c>
      <c r="AQ12" s="49">
        <v>4</v>
      </c>
    </row>
    <row r="13" spans="1:43" x14ac:dyDescent="0.25">
      <c r="A13" s="43">
        <v>12</v>
      </c>
      <c r="B13" s="48" t="s">
        <v>423</v>
      </c>
      <c r="C13" s="54" t="s">
        <v>512</v>
      </c>
      <c r="D13" s="54" t="s">
        <v>47</v>
      </c>
      <c r="E13" s="52">
        <f>VLOOKUP(B13,'Nilai Raport'!$B$2:$D$215,3,0)</f>
        <v>82.15384615384616</v>
      </c>
      <c r="F13" s="48">
        <v>5</v>
      </c>
      <c r="G13" s="48">
        <v>4</v>
      </c>
      <c r="H13" s="48">
        <v>4</v>
      </c>
      <c r="I13" s="48">
        <v>3</v>
      </c>
      <c r="J13" s="48">
        <v>3</v>
      </c>
      <c r="K13" s="48">
        <v>3</v>
      </c>
      <c r="L13" s="48">
        <v>4</v>
      </c>
      <c r="M13" s="48">
        <v>4</v>
      </c>
      <c r="N13" s="48">
        <v>5</v>
      </c>
      <c r="O13" s="48">
        <v>3</v>
      </c>
      <c r="P13" s="48">
        <v>4</v>
      </c>
      <c r="Q13" s="48">
        <v>3</v>
      </c>
      <c r="R13" s="48">
        <v>4</v>
      </c>
      <c r="S13" s="48">
        <v>4</v>
      </c>
      <c r="T13" s="48">
        <v>4</v>
      </c>
      <c r="U13" s="48">
        <v>4</v>
      </c>
      <c r="V13" s="48">
        <v>3</v>
      </c>
      <c r="W13" s="48">
        <v>4</v>
      </c>
      <c r="X13" s="48">
        <v>5</v>
      </c>
      <c r="Y13" s="48">
        <v>5</v>
      </c>
      <c r="Z13" s="48">
        <v>4</v>
      </c>
      <c r="AA13" s="48">
        <v>3</v>
      </c>
      <c r="AB13" s="48">
        <v>4</v>
      </c>
      <c r="AC13" s="48">
        <v>5</v>
      </c>
      <c r="AD13" s="48">
        <v>4</v>
      </c>
      <c r="AE13" s="48">
        <v>4</v>
      </c>
      <c r="AF13" s="48">
        <v>4</v>
      </c>
      <c r="AG13" s="48">
        <v>5</v>
      </c>
      <c r="AH13" s="48">
        <v>4</v>
      </c>
      <c r="AI13" s="48">
        <v>4</v>
      </c>
      <c r="AJ13" s="48">
        <v>3</v>
      </c>
      <c r="AK13" s="48">
        <v>4</v>
      </c>
      <c r="AL13" s="48">
        <v>3</v>
      </c>
      <c r="AM13" s="48">
        <v>3</v>
      </c>
      <c r="AN13" s="48">
        <v>4</v>
      </c>
      <c r="AO13" s="48">
        <v>4</v>
      </c>
      <c r="AP13" s="48">
        <v>4</v>
      </c>
      <c r="AQ13" s="48">
        <v>5</v>
      </c>
    </row>
    <row r="14" spans="1:43" x14ac:dyDescent="0.25">
      <c r="A14" s="43">
        <v>13</v>
      </c>
      <c r="B14" s="48" t="s">
        <v>425</v>
      </c>
      <c r="C14" s="54" t="s">
        <v>512</v>
      </c>
      <c r="D14" s="54" t="s">
        <v>47</v>
      </c>
      <c r="E14" s="52">
        <f>VLOOKUP(B14,'Nilai Raport'!$B$2:$D$215,3,0)</f>
        <v>72.84615384615384</v>
      </c>
      <c r="F14" s="48">
        <v>5</v>
      </c>
      <c r="G14" s="48">
        <v>4</v>
      </c>
      <c r="H14" s="48">
        <v>5</v>
      </c>
      <c r="I14" s="48">
        <v>5</v>
      </c>
      <c r="J14" s="48">
        <v>3</v>
      </c>
      <c r="K14" s="48">
        <v>3</v>
      </c>
      <c r="L14" s="48">
        <v>5</v>
      </c>
      <c r="M14" s="48">
        <v>5</v>
      </c>
      <c r="N14" s="48">
        <v>5</v>
      </c>
      <c r="O14" s="48">
        <v>5</v>
      </c>
      <c r="P14" s="48">
        <v>2</v>
      </c>
      <c r="Q14" s="48">
        <v>4</v>
      </c>
      <c r="R14" s="48">
        <v>3</v>
      </c>
      <c r="S14" s="48">
        <v>2</v>
      </c>
      <c r="T14" s="48">
        <v>5</v>
      </c>
      <c r="U14" s="48">
        <v>5</v>
      </c>
      <c r="V14" s="48">
        <v>3</v>
      </c>
      <c r="W14" s="48">
        <v>3</v>
      </c>
      <c r="X14" s="48">
        <v>5</v>
      </c>
      <c r="Y14" s="48">
        <v>3</v>
      </c>
      <c r="Z14" s="48">
        <v>5</v>
      </c>
      <c r="AA14" s="48">
        <v>5</v>
      </c>
      <c r="AB14" s="48">
        <v>4</v>
      </c>
      <c r="AC14" s="48">
        <v>5</v>
      </c>
      <c r="AD14" s="48">
        <v>5</v>
      </c>
      <c r="AE14" s="48">
        <v>3</v>
      </c>
      <c r="AF14" s="48">
        <v>5</v>
      </c>
      <c r="AG14" s="48">
        <v>3</v>
      </c>
      <c r="AH14" s="48">
        <v>5</v>
      </c>
      <c r="AI14" s="48">
        <v>3</v>
      </c>
      <c r="AJ14" s="48">
        <v>3</v>
      </c>
      <c r="AK14" s="48">
        <v>4</v>
      </c>
      <c r="AL14" s="48">
        <v>4</v>
      </c>
      <c r="AM14" s="48">
        <v>4</v>
      </c>
      <c r="AN14" s="48">
        <v>3</v>
      </c>
      <c r="AO14" s="48">
        <v>5</v>
      </c>
      <c r="AP14" s="48">
        <v>5</v>
      </c>
      <c r="AQ14" s="48">
        <v>5</v>
      </c>
    </row>
    <row r="15" spans="1:43" x14ac:dyDescent="0.25">
      <c r="A15" s="43">
        <v>14</v>
      </c>
      <c r="B15" s="49" t="s">
        <v>426</v>
      </c>
      <c r="C15" s="55" t="s">
        <v>512</v>
      </c>
      <c r="D15" s="55" t="s">
        <v>47</v>
      </c>
      <c r="E15" s="52">
        <f>VLOOKUP(B15,'Nilai Raport'!$B$2:$D$215,3,0)</f>
        <v>80.769230769230774</v>
      </c>
      <c r="F15" s="49">
        <v>3</v>
      </c>
      <c r="G15" s="49">
        <v>3</v>
      </c>
      <c r="H15" s="49">
        <v>4</v>
      </c>
      <c r="I15" s="49">
        <v>5</v>
      </c>
      <c r="J15" s="49">
        <v>3</v>
      </c>
      <c r="K15" s="49">
        <v>4</v>
      </c>
      <c r="L15" s="49">
        <v>4</v>
      </c>
      <c r="M15" s="49">
        <v>3</v>
      </c>
      <c r="N15" s="49">
        <v>3</v>
      </c>
      <c r="O15" s="49">
        <v>2</v>
      </c>
      <c r="P15" s="49">
        <v>4</v>
      </c>
      <c r="Q15" s="49">
        <v>4</v>
      </c>
      <c r="R15" s="49">
        <v>4</v>
      </c>
      <c r="S15" s="49">
        <v>4</v>
      </c>
      <c r="T15" s="49">
        <v>5</v>
      </c>
      <c r="U15" s="49">
        <v>3</v>
      </c>
      <c r="V15" s="49">
        <v>4</v>
      </c>
      <c r="W15" s="49">
        <v>4</v>
      </c>
      <c r="X15" s="49">
        <v>4</v>
      </c>
      <c r="Y15" s="49">
        <v>3</v>
      </c>
      <c r="Z15" s="49">
        <v>3</v>
      </c>
      <c r="AA15" s="49">
        <v>3</v>
      </c>
      <c r="AB15" s="49">
        <v>4</v>
      </c>
      <c r="AC15" s="49">
        <v>4</v>
      </c>
      <c r="AD15" s="49">
        <v>4</v>
      </c>
      <c r="AE15" s="49">
        <v>3</v>
      </c>
      <c r="AF15" s="49">
        <v>3</v>
      </c>
      <c r="AG15" s="49">
        <v>3</v>
      </c>
      <c r="AH15" s="49">
        <v>3</v>
      </c>
      <c r="AI15" s="49">
        <v>4</v>
      </c>
      <c r="AJ15" s="49">
        <v>4</v>
      </c>
      <c r="AK15" s="49">
        <v>4</v>
      </c>
      <c r="AL15" s="49">
        <v>5</v>
      </c>
      <c r="AM15" s="49">
        <v>4</v>
      </c>
      <c r="AN15" s="49">
        <v>5</v>
      </c>
      <c r="AO15" s="49">
        <v>2</v>
      </c>
      <c r="AP15" s="49">
        <v>4</v>
      </c>
      <c r="AQ15" s="49">
        <v>5</v>
      </c>
    </row>
    <row r="16" spans="1:43" x14ac:dyDescent="0.25">
      <c r="A16" s="43">
        <v>15</v>
      </c>
      <c r="B16" s="49" t="s">
        <v>428</v>
      </c>
      <c r="C16" s="55" t="s">
        <v>512</v>
      </c>
      <c r="D16" s="55" t="s">
        <v>47</v>
      </c>
      <c r="E16" s="52">
        <f>VLOOKUP(B16,'Nilai Raport'!$B$2:$D$215,3,0)</f>
        <v>84.615384615384613</v>
      </c>
      <c r="F16" s="49">
        <v>5</v>
      </c>
      <c r="G16" s="49">
        <v>5</v>
      </c>
      <c r="H16" s="49">
        <v>4</v>
      </c>
      <c r="I16" s="49">
        <v>3</v>
      </c>
      <c r="J16" s="49">
        <v>5</v>
      </c>
      <c r="K16" s="49">
        <v>4</v>
      </c>
      <c r="L16" s="49">
        <v>5</v>
      </c>
      <c r="M16" s="49">
        <v>5</v>
      </c>
      <c r="N16" s="49">
        <v>4</v>
      </c>
      <c r="O16" s="49">
        <v>4</v>
      </c>
      <c r="P16" s="49">
        <v>5</v>
      </c>
      <c r="Q16" s="49">
        <v>5</v>
      </c>
      <c r="R16" s="49">
        <v>4</v>
      </c>
      <c r="S16" s="49">
        <v>5</v>
      </c>
      <c r="T16" s="49">
        <v>4</v>
      </c>
      <c r="U16" s="49">
        <v>4</v>
      </c>
      <c r="V16" s="49">
        <v>4</v>
      </c>
      <c r="W16" s="49">
        <v>4</v>
      </c>
      <c r="X16" s="49">
        <v>5</v>
      </c>
      <c r="Y16" s="49">
        <v>4</v>
      </c>
      <c r="Z16" s="49">
        <v>3</v>
      </c>
      <c r="AA16" s="49">
        <v>4</v>
      </c>
      <c r="AB16" s="49">
        <v>5</v>
      </c>
      <c r="AC16" s="49">
        <v>3</v>
      </c>
      <c r="AD16" s="49">
        <v>4</v>
      </c>
      <c r="AE16" s="49">
        <v>4</v>
      </c>
      <c r="AF16" s="49">
        <v>4</v>
      </c>
      <c r="AG16" s="49">
        <v>3</v>
      </c>
      <c r="AH16" s="49">
        <v>3</v>
      </c>
      <c r="AI16" s="49">
        <v>4</v>
      </c>
      <c r="AJ16" s="49">
        <v>4</v>
      </c>
      <c r="AK16" s="49">
        <v>4</v>
      </c>
      <c r="AL16" s="49">
        <v>4</v>
      </c>
      <c r="AM16" s="49">
        <v>5</v>
      </c>
      <c r="AN16" s="49">
        <v>4</v>
      </c>
      <c r="AO16" s="49">
        <v>4</v>
      </c>
      <c r="AP16" s="49">
        <v>4</v>
      </c>
      <c r="AQ16" s="49">
        <v>5</v>
      </c>
    </row>
    <row r="17" spans="1:43" x14ac:dyDescent="0.25">
      <c r="A17" s="43">
        <v>16</v>
      </c>
      <c r="B17" s="48" t="s">
        <v>429</v>
      </c>
      <c r="C17" s="54" t="s">
        <v>512</v>
      </c>
      <c r="D17" s="54" t="s">
        <v>47</v>
      </c>
      <c r="E17" s="52">
        <f>VLOOKUP(B17,'Nilai Raport'!$B$2:$D$215,3,0)</f>
        <v>82.230769230769226</v>
      </c>
      <c r="F17" s="48">
        <v>3</v>
      </c>
      <c r="G17" s="48">
        <v>5</v>
      </c>
      <c r="H17" s="48">
        <v>5</v>
      </c>
      <c r="I17" s="48">
        <v>3</v>
      </c>
      <c r="J17" s="48">
        <v>2</v>
      </c>
      <c r="K17" s="48">
        <v>1</v>
      </c>
      <c r="L17" s="48">
        <v>3</v>
      </c>
      <c r="M17" s="48">
        <v>3</v>
      </c>
      <c r="N17" s="48">
        <v>3</v>
      </c>
      <c r="O17" s="48">
        <v>5</v>
      </c>
      <c r="P17" s="48">
        <v>3</v>
      </c>
      <c r="Q17" s="48">
        <v>4</v>
      </c>
      <c r="R17" s="48">
        <v>4</v>
      </c>
      <c r="S17" s="48">
        <v>1</v>
      </c>
      <c r="T17" s="48">
        <v>5</v>
      </c>
      <c r="U17" s="48">
        <v>2</v>
      </c>
      <c r="V17" s="48">
        <v>3</v>
      </c>
      <c r="W17" s="48">
        <v>2</v>
      </c>
      <c r="X17" s="48">
        <v>5</v>
      </c>
      <c r="Y17" s="48">
        <v>2</v>
      </c>
      <c r="Z17" s="48">
        <v>2</v>
      </c>
      <c r="AA17" s="48">
        <v>4</v>
      </c>
      <c r="AB17" s="48">
        <v>5</v>
      </c>
      <c r="AC17" s="48">
        <v>5</v>
      </c>
      <c r="AD17" s="48">
        <v>5</v>
      </c>
      <c r="AE17" s="48">
        <v>5</v>
      </c>
      <c r="AF17" s="48">
        <v>4</v>
      </c>
      <c r="AG17" s="48">
        <v>4</v>
      </c>
      <c r="AH17" s="48">
        <v>4</v>
      </c>
      <c r="AI17" s="48">
        <v>5</v>
      </c>
      <c r="AJ17" s="48">
        <v>5</v>
      </c>
      <c r="AK17" s="48">
        <v>5</v>
      </c>
      <c r="AL17" s="48">
        <v>5</v>
      </c>
      <c r="AM17" s="48">
        <v>5</v>
      </c>
      <c r="AN17" s="48">
        <v>5</v>
      </c>
      <c r="AO17" s="48">
        <v>5</v>
      </c>
      <c r="AP17" s="48">
        <v>3</v>
      </c>
      <c r="AQ17" s="48">
        <v>5</v>
      </c>
    </row>
    <row r="18" spans="1:43" x14ac:dyDescent="0.25">
      <c r="A18" s="43">
        <v>17</v>
      </c>
      <c r="B18" s="49" t="s">
        <v>88</v>
      </c>
      <c r="C18" s="55" t="s">
        <v>511</v>
      </c>
      <c r="D18" s="55" t="s">
        <v>47</v>
      </c>
      <c r="E18" s="52">
        <f>VLOOKUP(B18,'Nilai Raport'!$B$2:$D$215,3,0)</f>
        <v>84.769230769230774</v>
      </c>
      <c r="F18" s="49">
        <v>3</v>
      </c>
      <c r="G18" s="49">
        <v>5</v>
      </c>
      <c r="H18" s="49">
        <v>3</v>
      </c>
      <c r="I18" s="49">
        <v>5</v>
      </c>
      <c r="J18" s="49">
        <v>4</v>
      </c>
      <c r="K18" s="49">
        <v>2</v>
      </c>
      <c r="L18" s="49">
        <v>3</v>
      </c>
      <c r="M18" s="49">
        <v>3</v>
      </c>
      <c r="N18" s="49">
        <v>3</v>
      </c>
      <c r="O18" s="49">
        <v>3</v>
      </c>
      <c r="P18" s="49">
        <v>4</v>
      </c>
      <c r="Q18" s="49">
        <v>3</v>
      </c>
      <c r="R18" s="49">
        <v>1</v>
      </c>
      <c r="S18" s="49">
        <v>4</v>
      </c>
      <c r="T18" s="49">
        <v>4</v>
      </c>
      <c r="U18" s="49">
        <v>4</v>
      </c>
      <c r="V18" s="49">
        <v>3</v>
      </c>
      <c r="W18" s="49">
        <v>4</v>
      </c>
      <c r="X18" s="49">
        <v>3</v>
      </c>
      <c r="Y18" s="49">
        <v>4</v>
      </c>
      <c r="Z18" s="49">
        <v>4</v>
      </c>
      <c r="AA18" s="49">
        <v>4</v>
      </c>
      <c r="AB18" s="49">
        <v>4</v>
      </c>
      <c r="AC18" s="49">
        <v>4</v>
      </c>
      <c r="AD18" s="49">
        <v>4</v>
      </c>
      <c r="AE18" s="49">
        <v>3</v>
      </c>
      <c r="AF18" s="49">
        <v>3</v>
      </c>
      <c r="AG18" s="49">
        <v>3</v>
      </c>
      <c r="AH18" s="49">
        <v>5</v>
      </c>
      <c r="AI18" s="49">
        <v>4</v>
      </c>
      <c r="AJ18" s="49">
        <v>3</v>
      </c>
      <c r="AK18" s="49">
        <v>4</v>
      </c>
      <c r="AL18" s="49">
        <v>4</v>
      </c>
      <c r="AM18" s="49">
        <v>4</v>
      </c>
      <c r="AN18" s="49">
        <v>5</v>
      </c>
      <c r="AO18" s="49">
        <v>3</v>
      </c>
      <c r="AP18" s="49">
        <v>5</v>
      </c>
      <c r="AQ18" s="49">
        <v>5</v>
      </c>
    </row>
    <row r="19" spans="1:43" x14ac:dyDescent="0.25">
      <c r="A19" s="43">
        <v>18</v>
      </c>
      <c r="B19" s="48" t="s">
        <v>430</v>
      </c>
      <c r="C19" s="54" t="s">
        <v>512</v>
      </c>
      <c r="D19" s="54" t="s">
        <v>47</v>
      </c>
      <c r="E19" s="52">
        <f>VLOOKUP(B19,'Nilai Raport'!$B$2:$D$215,3,0)</f>
        <v>84.230769230769226</v>
      </c>
      <c r="F19" s="48">
        <v>3</v>
      </c>
      <c r="G19" s="48">
        <v>5</v>
      </c>
      <c r="H19" s="48">
        <v>5</v>
      </c>
      <c r="I19" s="48">
        <v>5</v>
      </c>
      <c r="J19" s="48">
        <v>5</v>
      </c>
      <c r="K19" s="48">
        <v>5</v>
      </c>
      <c r="L19" s="48">
        <v>5</v>
      </c>
      <c r="M19" s="48">
        <v>5</v>
      </c>
      <c r="N19" s="48">
        <v>5</v>
      </c>
      <c r="O19" s="48">
        <v>5</v>
      </c>
      <c r="P19" s="48">
        <v>3</v>
      </c>
      <c r="Q19" s="48">
        <v>3</v>
      </c>
      <c r="R19" s="48">
        <v>3</v>
      </c>
      <c r="S19" s="48">
        <v>5</v>
      </c>
      <c r="T19" s="48">
        <v>5</v>
      </c>
      <c r="U19" s="48">
        <v>3</v>
      </c>
      <c r="V19" s="48">
        <v>4</v>
      </c>
      <c r="W19" s="48">
        <v>3</v>
      </c>
      <c r="X19" s="48">
        <v>4</v>
      </c>
      <c r="Y19" s="48">
        <v>4</v>
      </c>
      <c r="Z19" s="48">
        <v>4</v>
      </c>
      <c r="AA19" s="48">
        <v>4</v>
      </c>
      <c r="AB19" s="48">
        <v>3</v>
      </c>
      <c r="AC19" s="48">
        <v>5</v>
      </c>
      <c r="AD19" s="48">
        <v>4</v>
      </c>
      <c r="AE19" s="48">
        <v>4</v>
      </c>
      <c r="AF19" s="48">
        <v>4</v>
      </c>
      <c r="AG19" s="48">
        <v>3</v>
      </c>
      <c r="AH19" s="48">
        <v>4</v>
      </c>
      <c r="AI19" s="48">
        <v>4</v>
      </c>
      <c r="AJ19" s="48">
        <v>3</v>
      </c>
      <c r="AK19" s="48">
        <v>3</v>
      </c>
      <c r="AL19" s="48">
        <v>4</v>
      </c>
      <c r="AM19" s="48">
        <v>4</v>
      </c>
      <c r="AN19" s="48">
        <v>5</v>
      </c>
      <c r="AO19" s="48">
        <v>5</v>
      </c>
      <c r="AP19" s="48">
        <v>5</v>
      </c>
      <c r="AQ19" s="48">
        <v>5</v>
      </c>
    </row>
    <row r="20" spans="1:43" x14ac:dyDescent="0.25">
      <c r="A20" s="43">
        <v>19</v>
      </c>
      <c r="B20" s="42" t="s">
        <v>431</v>
      </c>
      <c r="C20" s="55" t="s">
        <v>512</v>
      </c>
      <c r="D20" s="55" t="s">
        <v>47</v>
      </c>
      <c r="E20" s="52">
        <f>VLOOKUP(B20,'Nilai Raport'!$B$2:$D$215,3,0)</f>
        <v>83.615384615384613</v>
      </c>
      <c r="F20" s="49">
        <v>4</v>
      </c>
      <c r="G20" s="49">
        <v>4</v>
      </c>
      <c r="H20" s="49">
        <v>4</v>
      </c>
      <c r="I20" s="49">
        <v>4</v>
      </c>
      <c r="J20" s="49">
        <v>4</v>
      </c>
      <c r="K20" s="49">
        <v>4</v>
      </c>
      <c r="L20" s="49">
        <v>4</v>
      </c>
      <c r="M20" s="49">
        <v>4</v>
      </c>
      <c r="N20" s="49">
        <v>4</v>
      </c>
      <c r="O20" s="49">
        <v>4</v>
      </c>
      <c r="P20" s="49">
        <v>4</v>
      </c>
      <c r="Q20" s="49">
        <v>4</v>
      </c>
      <c r="R20" s="49">
        <v>4</v>
      </c>
      <c r="S20" s="49">
        <v>4</v>
      </c>
      <c r="T20" s="49">
        <v>4</v>
      </c>
      <c r="U20" s="49">
        <v>4</v>
      </c>
      <c r="V20" s="49">
        <v>4</v>
      </c>
      <c r="W20" s="49">
        <v>4</v>
      </c>
      <c r="X20" s="49">
        <v>4</v>
      </c>
      <c r="Y20" s="49">
        <v>4</v>
      </c>
      <c r="Z20" s="49">
        <v>4</v>
      </c>
      <c r="AA20" s="49">
        <v>4</v>
      </c>
      <c r="AB20" s="49">
        <v>4</v>
      </c>
      <c r="AC20" s="49">
        <v>4</v>
      </c>
      <c r="AD20" s="49">
        <v>4</v>
      </c>
      <c r="AE20" s="49">
        <v>4</v>
      </c>
      <c r="AF20" s="49">
        <v>4</v>
      </c>
      <c r="AG20" s="49">
        <v>4</v>
      </c>
      <c r="AH20" s="49">
        <v>4</v>
      </c>
      <c r="AI20" s="49">
        <v>4</v>
      </c>
      <c r="AJ20" s="49">
        <v>4</v>
      </c>
      <c r="AK20" s="49">
        <v>4</v>
      </c>
      <c r="AL20" s="49">
        <v>4</v>
      </c>
      <c r="AM20" s="49">
        <v>4</v>
      </c>
      <c r="AN20" s="49">
        <v>4</v>
      </c>
      <c r="AO20" s="49">
        <v>4</v>
      </c>
      <c r="AP20" s="49">
        <v>4</v>
      </c>
      <c r="AQ20" s="49">
        <v>4</v>
      </c>
    </row>
    <row r="21" spans="1:43" x14ac:dyDescent="0.25">
      <c r="A21" s="43">
        <v>20</v>
      </c>
      <c r="B21" s="49" t="s">
        <v>432</v>
      </c>
      <c r="C21" s="55" t="s">
        <v>512</v>
      </c>
      <c r="D21" s="55" t="s">
        <v>47</v>
      </c>
      <c r="E21" s="52">
        <f>VLOOKUP(B21,'Nilai Raport'!$B$2:$D$215,3,0)</f>
        <v>81.538461538461533</v>
      </c>
      <c r="F21" s="49">
        <v>3</v>
      </c>
      <c r="G21" s="49">
        <v>4</v>
      </c>
      <c r="H21" s="49">
        <v>3</v>
      </c>
      <c r="I21" s="49">
        <v>4</v>
      </c>
      <c r="J21" s="49">
        <v>3</v>
      </c>
      <c r="K21" s="49">
        <v>3</v>
      </c>
      <c r="L21" s="49">
        <v>4</v>
      </c>
      <c r="M21" s="49">
        <v>4</v>
      </c>
      <c r="N21" s="49">
        <v>3</v>
      </c>
      <c r="O21" s="49">
        <v>4</v>
      </c>
      <c r="P21" s="49">
        <v>5</v>
      </c>
      <c r="Q21" s="49">
        <v>5</v>
      </c>
      <c r="R21" s="49">
        <v>5</v>
      </c>
      <c r="S21" s="49">
        <v>5</v>
      </c>
      <c r="T21" s="49">
        <v>5</v>
      </c>
      <c r="U21" s="49">
        <v>3</v>
      </c>
      <c r="V21" s="49">
        <v>3</v>
      </c>
      <c r="W21" s="49">
        <v>4</v>
      </c>
      <c r="X21" s="49">
        <v>4</v>
      </c>
      <c r="Y21" s="49">
        <v>4</v>
      </c>
      <c r="Z21" s="49">
        <v>4</v>
      </c>
      <c r="AA21" s="49">
        <v>4</v>
      </c>
      <c r="AB21" s="49">
        <v>3</v>
      </c>
      <c r="AC21" s="49">
        <v>4</v>
      </c>
      <c r="AD21" s="49">
        <v>3</v>
      </c>
      <c r="AE21" s="49">
        <v>3</v>
      </c>
      <c r="AF21" s="49">
        <v>3</v>
      </c>
      <c r="AG21" s="49">
        <v>5</v>
      </c>
      <c r="AH21" s="49">
        <v>4</v>
      </c>
      <c r="AI21" s="49">
        <v>3</v>
      </c>
      <c r="AJ21" s="49">
        <v>3</v>
      </c>
      <c r="AK21" s="49">
        <v>2</v>
      </c>
      <c r="AL21" s="49">
        <v>3</v>
      </c>
      <c r="AM21" s="49">
        <v>3</v>
      </c>
      <c r="AN21" s="49">
        <v>3</v>
      </c>
      <c r="AO21" s="49">
        <v>3</v>
      </c>
      <c r="AP21" s="49">
        <v>3</v>
      </c>
      <c r="AQ21" s="49">
        <v>3</v>
      </c>
    </row>
    <row r="22" spans="1:43" x14ac:dyDescent="0.25">
      <c r="A22" s="43">
        <v>21</v>
      </c>
      <c r="B22" s="48" t="s">
        <v>85</v>
      </c>
      <c r="C22" s="54" t="s">
        <v>512</v>
      </c>
      <c r="D22" s="54" t="s">
        <v>47</v>
      </c>
      <c r="E22" s="52">
        <f>VLOOKUP(B22,'Nilai Raport'!$B$2:$D$215,3,0)</f>
        <v>81.538461538461533</v>
      </c>
      <c r="F22" s="48">
        <v>4</v>
      </c>
      <c r="G22" s="48">
        <v>5</v>
      </c>
      <c r="H22" s="48">
        <v>5</v>
      </c>
      <c r="I22" s="48">
        <v>5</v>
      </c>
      <c r="J22" s="48">
        <v>3</v>
      </c>
      <c r="K22" s="48">
        <v>3</v>
      </c>
      <c r="L22" s="48">
        <v>4</v>
      </c>
      <c r="M22" s="48">
        <v>3</v>
      </c>
      <c r="N22" s="48">
        <v>4</v>
      </c>
      <c r="O22" s="48">
        <v>4</v>
      </c>
      <c r="P22" s="48">
        <v>3</v>
      </c>
      <c r="Q22" s="48">
        <v>3</v>
      </c>
      <c r="R22" s="48">
        <v>3</v>
      </c>
      <c r="S22" s="48">
        <v>3</v>
      </c>
      <c r="T22" s="48">
        <v>4</v>
      </c>
      <c r="U22" s="48">
        <v>3</v>
      </c>
      <c r="V22" s="48">
        <v>4</v>
      </c>
      <c r="W22" s="48">
        <v>3</v>
      </c>
      <c r="X22" s="48">
        <v>4</v>
      </c>
      <c r="Y22" s="48">
        <v>4</v>
      </c>
      <c r="Z22" s="48">
        <v>3</v>
      </c>
      <c r="AA22" s="48">
        <v>3</v>
      </c>
      <c r="AB22" s="48">
        <v>5</v>
      </c>
      <c r="AC22" s="48">
        <v>5</v>
      </c>
      <c r="AD22" s="48">
        <v>5</v>
      </c>
      <c r="AE22" s="48">
        <v>5</v>
      </c>
      <c r="AF22" s="48">
        <v>4</v>
      </c>
      <c r="AG22" s="48">
        <v>5</v>
      </c>
      <c r="AH22" s="48">
        <v>5</v>
      </c>
      <c r="AI22" s="48">
        <v>5</v>
      </c>
      <c r="AJ22" s="48">
        <v>3</v>
      </c>
      <c r="AK22" s="48">
        <v>3</v>
      </c>
      <c r="AL22" s="48">
        <v>4</v>
      </c>
      <c r="AM22" s="48">
        <v>4</v>
      </c>
      <c r="AN22" s="48">
        <v>4</v>
      </c>
      <c r="AO22" s="48">
        <v>3</v>
      </c>
      <c r="AP22" s="48">
        <v>4</v>
      </c>
      <c r="AQ22" s="48">
        <v>3</v>
      </c>
    </row>
    <row r="23" spans="1:43" x14ac:dyDescent="0.25">
      <c r="A23" s="43">
        <v>22</v>
      </c>
      <c r="B23" s="49" t="s">
        <v>436</v>
      </c>
      <c r="C23" s="55" t="s">
        <v>512</v>
      </c>
      <c r="D23" s="55" t="s">
        <v>47</v>
      </c>
      <c r="E23" s="52">
        <f>VLOOKUP(B23,'Nilai Raport'!$B$2:$D$215,3,0)</f>
        <v>82</v>
      </c>
      <c r="F23" s="49">
        <v>4</v>
      </c>
      <c r="G23" s="49">
        <v>5</v>
      </c>
      <c r="H23" s="49">
        <v>5</v>
      </c>
      <c r="I23" s="49">
        <v>5</v>
      </c>
      <c r="J23" s="49">
        <v>3</v>
      </c>
      <c r="K23" s="49">
        <v>3</v>
      </c>
      <c r="L23" s="49">
        <v>3</v>
      </c>
      <c r="M23" s="49">
        <v>3</v>
      </c>
      <c r="N23" s="49">
        <v>4</v>
      </c>
      <c r="O23" s="49">
        <v>5</v>
      </c>
      <c r="P23" s="49">
        <v>5</v>
      </c>
      <c r="Q23" s="49">
        <v>3</v>
      </c>
      <c r="R23" s="49">
        <v>4</v>
      </c>
      <c r="S23" s="49">
        <v>4</v>
      </c>
      <c r="T23" s="49">
        <v>5</v>
      </c>
      <c r="U23" s="49">
        <v>3</v>
      </c>
      <c r="V23" s="49">
        <v>4</v>
      </c>
      <c r="W23" s="49">
        <v>3</v>
      </c>
      <c r="X23" s="49">
        <v>4</v>
      </c>
      <c r="Y23" s="49">
        <v>5</v>
      </c>
      <c r="Z23" s="49">
        <v>5</v>
      </c>
      <c r="AA23" s="49">
        <v>5</v>
      </c>
      <c r="AB23" s="49">
        <v>5</v>
      </c>
      <c r="AC23" s="49">
        <v>5</v>
      </c>
      <c r="AD23" s="49">
        <v>5</v>
      </c>
      <c r="AE23" s="49">
        <v>5</v>
      </c>
      <c r="AF23" s="49">
        <v>4</v>
      </c>
      <c r="AG23" s="49">
        <v>5</v>
      </c>
      <c r="AH23" s="49">
        <v>5</v>
      </c>
      <c r="AI23" s="49">
        <v>4</v>
      </c>
      <c r="AJ23" s="49">
        <v>4</v>
      </c>
      <c r="AK23" s="49">
        <v>3</v>
      </c>
      <c r="AL23" s="49">
        <v>5</v>
      </c>
      <c r="AM23" s="49">
        <v>4</v>
      </c>
      <c r="AN23" s="49">
        <v>4</v>
      </c>
      <c r="AO23" s="49">
        <v>5</v>
      </c>
      <c r="AP23" s="49">
        <v>5</v>
      </c>
      <c r="AQ23" s="49">
        <v>5</v>
      </c>
    </row>
    <row r="24" spans="1:43" x14ac:dyDescent="0.25">
      <c r="A24" s="43">
        <v>23</v>
      </c>
      <c r="B24" s="49" t="s">
        <v>438</v>
      </c>
      <c r="C24" s="55" t="s">
        <v>512</v>
      </c>
      <c r="D24" s="55" t="s">
        <v>47</v>
      </c>
      <c r="E24" s="52">
        <f>VLOOKUP(B24,'Nilai Raport'!$B$2:$D$215,3,0)</f>
        <v>85.307692307692307</v>
      </c>
      <c r="F24" s="49">
        <v>3</v>
      </c>
      <c r="G24" s="49">
        <v>3</v>
      </c>
      <c r="H24" s="49">
        <v>4</v>
      </c>
      <c r="I24" s="49">
        <v>3</v>
      </c>
      <c r="J24" s="49">
        <v>3</v>
      </c>
      <c r="K24" s="49">
        <v>3</v>
      </c>
      <c r="L24" s="49">
        <v>2</v>
      </c>
      <c r="M24" s="49">
        <v>3</v>
      </c>
      <c r="N24" s="49">
        <v>3</v>
      </c>
      <c r="O24" s="49">
        <v>2</v>
      </c>
      <c r="P24" s="49">
        <v>3</v>
      </c>
      <c r="Q24" s="49">
        <v>3</v>
      </c>
      <c r="R24" s="49">
        <v>3</v>
      </c>
      <c r="S24" s="49">
        <v>4</v>
      </c>
      <c r="T24" s="49">
        <v>4</v>
      </c>
      <c r="U24" s="49">
        <v>4</v>
      </c>
      <c r="V24" s="49">
        <v>4</v>
      </c>
      <c r="W24" s="49">
        <v>4</v>
      </c>
      <c r="X24" s="49">
        <v>4</v>
      </c>
      <c r="Y24" s="49">
        <v>4</v>
      </c>
      <c r="Z24" s="49">
        <v>4</v>
      </c>
      <c r="AA24" s="49">
        <v>4</v>
      </c>
      <c r="AB24" s="49">
        <v>4</v>
      </c>
      <c r="AC24" s="49">
        <v>4</v>
      </c>
      <c r="AD24" s="49">
        <v>4</v>
      </c>
      <c r="AE24" s="49">
        <v>4</v>
      </c>
      <c r="AF24" s="49">
        <v>4</v>
      </c>
      <c r="AG24" s="49">
        <v>4</v>
      </c>
      <c r="AH24" s="49">
        <v>4</v>
      </c>
      <c r="AI24" s="49">
        <v>4</v>
      </c>
      <c r="AJ24" s="49">
        <v>3</v>
      </c>
      <c r="AK24" s="49">
        <v>4</v>
      </c>
      <c r="AL24" s="49">
        <v>4</v>
      </c>
      <c r="AM24" s="49">
        <v>4</v>
      </c>
      <c r="AN24" s="49">
        <v>4</v>
      </c>
      <c r="AO24" s="49">
        <v>4</v>
      </c>
      <c r="AP24" s="49">
        <v>4</v>
      </c>
      <c r="AQ24" s="49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Form Responses 1</vt:lpstr>
      <vt:lpstr>Form Edit</vt:lpstr>
      <vt:lpstr>Total Populasi</vt:lpstr>
      <vt:lpstr>Nilai Raport</vt:lpstr>
      <vt:lpstr>AK1</vt:lpstr>
      <vt:lpstr>AK2</vt:lpstr>
      <vt:lpstr>BR</vt:lpstr>
      <vt:lpstr>MP1</vt:lpstr>
      <vt:lpstr>MP2</vt:lpstr>
      <vt:lpstr>TKJ</vt:lpstr>
      <vt:lpstr>ALL</vt:lpstr>
      <vt:lpstr>Before Drop</vt:lpstr>
      <vt:lpstr>After Drop</vt:lpstr>
      <vt:lpstr>DROP</vt:lpstr>
      <vt:lpstr>DROP (2)</vt:lpstr>
      <vt:lpstr>DROP (3)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Hanifah Ria Saputri</cp:lastModifiedBy>
  <dcterms:modified xsi:type="dcterms:W3CDTF">2025-07-04T02:03:44Z</dcterms:modified>
</cp:coreProperties>
</file>